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1" sheetId="1" r:id="rId1"/>
    <sheet name="1.1." sheetId="2" r:id="rId2"/>
    <sheet name="2" sheetId="3" r:id="rId3"/>
    <sheet name="2.1" sheetId="4" r:id="rId4"/>
    <sheet name="3" sheetId="5" r:id="rId5"/>
    <sheet name="5" sheetId="6" r:id="rId6"/>
    <sheet name="6" sheetId="7" r:id="rId7"/>
  </sheets>
  <definedNames/>
  <calcPr fullCalcOnLoad="1"/>
</workbook>
</file>

<file path=xl/sharedStrings.xml><?xml version="1.0" encoding="utf-8"?>
<sst xmlns="http://schemas.openxmlformats.org/spreadsheetml/2006/main" count="382" uniqueCount="264">
  <si>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</si>
  <si>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</si>
  <si>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</si>
  <si>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</si>
  <si>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</si>
  <si>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</si>
  <si>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</si>
  <si>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</si>
  <si>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</si>
  <si>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</si>
  <si>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</si>
  <si>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</si>
  <si>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</si>
  <si>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</si>
  <si>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</si>
  <si>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</si>
  <si>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</si>
  <si>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</si>
  <si>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</si>
  <si>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</si>
  <si>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</si>
  <si>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</si>
  <si>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</si>
  <si>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</si>
  <si>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</si>
  <si>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</si>
  <si>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</si>
  <si>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</si>
  <si>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</si>
  <si>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</si>
  <si>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</si>
  <si>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</si>
  <si>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</si>
  <si>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</si>
  <si>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</si>
  <si>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</si>
  <si>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 xml:space="preserve">расходы на оплату труда и отчисления на социальные нужды основного производственного персонала 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</si>
  <si>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</si>
  <si>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</si>
  <si>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</si>
  <si>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</si>
  <si>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Местонаходжение (адрес)</t>
  </si>
  <si>
    <t>Период действия принятого тарифа</t>
  </si>
  <si>
    <t>Местонахождение (адрес)</t>
  </si>
  <si>
    <t>Отчетный период</t>
  </si>
  <si>
    <t>Год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</si>
  <si>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</si>
  <si>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</si>
  <si>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</si>
  <si>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</si>
  <si>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</si>
  <si>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</si>
  <si>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</si>
  <si>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</si>
  <si>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</si>
  <si>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</si>
  <si>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</si>
  <si>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</si>
  <si>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п) Протяженность разводящих сетей (в однотрубном исчислении) (км)</t>
  </si>
  <si>
    <t>р) Количество теплоэлектростанций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</si>
  <si>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</si>
  <si>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</si>
  <si>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</si>
  <si>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</si>
  <si>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</si>
  <si>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</si>
  <si>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</si>
  <si>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</si>
  <si>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</si>
  <si>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</si>
  <si>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</si>
  <si>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</si>
  <si>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</si>
  <si>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</si>
  <si>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</si>
  <si>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</si>
  <si>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</si>
  <si>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</si>
  <si>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</si>
  <si>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</si>
  <si>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</si>
  <si>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</si>
  <si>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</si>
  <si>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</si>
  <si>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</si>
  <si>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</si>
  <si>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</si>
  <si>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</si>
  <si>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</si>
  <si>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</si>
  <si>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</si>
  <si>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</si>
  <si>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</si>
  <si>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</si>
  <si>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</si>
  <si>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</si>
  <si>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</si>
  <si>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</si>
  <si>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</si>
  <si>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</si>
  <si>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</si>
  <si>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</si>
  <si>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</si>
  <si>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</si>
  <si>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</si>
  <si>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</si>
  <si>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</si>
  <si>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</si>
  <si>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</si>
  <si>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</si>
  <si>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</si>
  <si>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</si>
  <si>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</si>
  <si>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</si>
  <si>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</si>
  <si>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</si>
  <si>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</si>
  <si>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</si>
  <si>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Средний тариф на энергию (руб/кВт.ч)</t>
  </si>
  <si>
    <t>Атрибуты решения по принятому тарифу (наименование, дата, номер)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</si>
  <si>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4"/>
        <color indexed="8"/>
        <rFont val="Times New Roman"/>
        <family val="1"/>
      </rPr>
      <t>3</t>
    </r>
  </si>
  <si>
    <t xml:space="preserve">   средневзвешенная   стоимость 1кВт•ч</t>
  </si>
  <si>
    <t>общепроизводственные (цеховые) расходы, в т. ч.:</t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</si>
  <si>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</si>
  <si>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Резерв мощности системы теплоснабжения²</t>
  </si>
  <si>
    <t>2.1 Информация о расходах на топливо</t>
  </si>
  <si>
    <t>ФИО руководителя, № телефона                                        ФИО ответственного, № телефона</t>
  </si>
  <si>
    <t xml:space="preserve"> 1- при наличии адрес электронной почты указать обязательно!</t>
  </si>
  <si>
    <t>143032, Московская область, Одинцовский район, п.Горки-10</t>
  </si>
  <si>
    <t xml:space="preserve"> Генеральный директор Почтеннов Владимир Ильич (495) 634-15-02,  secrfgu@andex.ru          Главный экономист  Духова Светлана Яковлевна (495)634-46-01, 630-02-35, eco.@rzlok.ru</t>
  </si>
  <si>
    <t>ФГБУ "Рублево-Звенигородский лечебно-оздоровительный комплекс" Управления делами Президента РФ</t>
  </si>
  <si>
    <t>производство, передача, сбыт</t>
  </si>
  <si>
    <r>
      <t xml:space="preserve">расходы на приобретение холодной воды, используемой в технологическом процессе </t>
    </r>
    <r>
      <rPr>
        <i/>
        <sz val="14"/>
        <color indexed="8"/>
        <rFont val="Times New Roman"/>
        <family val="1"/>
      </rPr>
      <t>(в т.ч.отвод  сточных вод)</t>
    </r>
  </si>
  <si>
    <t xml:space="preserve">расходы на амортизацию основных производственных средств </t>
  </si>
  <si>
    <t>-</t>
  </si>
  <si>
    <t>о) Протяженность  тепловых сетей  (в однотрубном исчислении) (км)</t>
  </si>
  <si>
    <t>с) Количество котельных (штук)</t>
  </si>
  <si>
    <t xml:space="preserve">по текущему и капитальному ремонту основных средств, выполненному  </t>
  </si>
  <si>
    <t>Наименование</t>
  </si>
  <si>
    <t xml:space="preserve">Сумма </t>
  </si>
  <si>
    <t>организации</t>
  </si>
  <si>
    <t>(без НДС)</t>
  </si>
  <si>
    <t xml:space="preserve">Одинцовское Межрайонное </t>
  </si>
  <si>
    <t xml:space="preserve">Отделение  ВДПО </t>
  </si>
  <si>
    <t>ООО"Титул-Эксперт"</t>
  </si>
  <si>
    <t>Итого :</t>
  </si>
  <si>
    <t xml:space="preserve">Расшифровка   расходов  </t>
  </si>
  <si>
    <t xml:space="preserve">  Расшифровка прилагается  ниже.</t>
  </si>
  <si>
    <t>налоги , в т. ч.:</t>
  </si>
  <si>
    <t xml:space="preserve">         налог на землю</t>
  </si>
  <si>
    <t xml:space="preserve">         налог на имущество</t>
  </si>
  <si>
    <t>плата за предельно-допустимые выбросы загрязняющих веществ</t>
  </si>
  <si>
    <t>по договору с ООО"Газпром межрегионгаз Москва" (транзитная поставка)</t>
  </si>
  <si>
    <t>Расходы на топливо всего (тыс.руб.), в том числе:</t>
  </si>
  <si>
    <t>нет</t>
  </si>
  <si>
    <t>30% (10 Гкал/час)</t>
  </si>
  <si>
    <t xml:space="preserve">Форма 1.1. Информация о тарифе на тепловую энергию .¹¯² </t>
  </si>
  <si>
    <t>Форма 2.</t>
  </si>
  <si>
    <t>Форма 2.1.</t>
  </si>
  <si>
    <t>Форма 3.</t>
  </si>
  <si>
    <t>Форма 5.</t>
  </si>
  <si>
    <t>Форма 6.</t>
  </si>
  <si>
    <t>1. Информация о тарифах  в сфере теплоснабжения.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</si>
  <si>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теплоснабжения.</t>
  </si>
  <si>
    <t>Информация о расходах на топливо.</t>
  </si>
  <si>
    <t>Тариф на тепловую энергию, руб/Гкал</t>
  </si>
  <si>
    <t>Условия публичных договоров поставок тепловой энергии.</t>
  </si>
  <si>
    <t>2. Информация об  основных показателях финансово-хозяйственной деятельности организации ( в части регулируемой деятельности)</t>
  </si>
  <si>
    <t>6. Условия публичных договоров поставок тепловой энергии.</t>
  </si>
  <si>
    <t>Комитет по ценам и тарифам Минэкономики Московской области</t>
  </si>
  <si>
    <r>
      <t xml:space="preserve">расходы на химреагенты, используемы в технологическом процессе  </t>
    </r>
    <r>
      <rPr>
        <i/>
        <sz val="14"/>
        <color indexed="8"/>
        <rFont val="Times New Roman"/>
        <family val="1"/>
      </rPr>
      <t>(в том числе соль и спирт)</t>
    </r>
  </si>
  <si>
    <t>ООО "ИНТ-ЭНЕРГО""</t>
  </si>
  <si>
    <t>Экспертиза промбезопасности при эксплуатации опасного</t>
  </si>
  <si>
    <t>производственного объекта.</t>
  </si>
  <si>
    <t>ООО Компания "ВЕСТЕХ ХХ1"</t>
  </si>
  <si>
    <t>Обследование технического состояния и очистка вентиляционных</t>
  </si>
  <si>
    <t>каналов в помещениях с газовыми приборами.</t>
  </si>
  <si>
    <t xml:space="preserve">по содержанию зданий, сооружений и инвентаря  (цеховых расходов),  </t>
  </si>
  <si>
    <t>Флилиал ГУП МО "Мособлгаз"</t>
  </si>
  <si>
    <t>"Одинцовомежрайгаз"</t>
  </si>
  <si>
    <t>ООО "ЭНАТЭК"</t>
  </si>
  <si>
    <t>ООО"УУГ Сервис"</t>
  </si>
  <si>
    <t>(ежемесячно)</t>
  </si>
  <si>
    <t>(ежеквартально)</t>
  </si>
  <si>
    <t>Техническое обслуживание узла учета газа.</t>
  </si>
  <si>
    <t xml:space="preserve">Защита от коррозии и отложений котлов и теплосети. </t>
  </si>
  <si>
    <t>Техническое обслуживание газового оборудования.</t>
  </si>
  <si>
    <t>Работы по диагностике, ремонту, наладке и регулированию</t>
  </si>
  <si>
    <t>Обследование и очистка газоходов, взрывных клапанов, дымовой</t>
  </si>
  <si>
    <t>трубы и приточно-вытяжной вентиляции от котлов КВГМ-10.</t>
  </si>
  <si>
    <t>№ 3/317</t>
  </si>
  <si>
    <t>от 01.08.2005</t>
  </si>
  <si>
    <t>от 07.12.2011</t>
  </si>
  <si>
    <t>№32</t>
  </si>
  <si>
    <t>Номер</t>
  </si>
  <si>
    <t>договора</t>
  </si>
  <si>
    <t>(контракта)</t>
  </si>
  <si>
    <t xml:space="preserve"> №14-11/ТО/55</t>
  </si>
  <si>
    <t>от 25.02.2011</t>
  </si>
  <si>
    <t>затрат</t>
  </si>
  <si>
    <t xml:space="preserve">тыс.руб. </t>
  </si>
  <si>
    <t>(спецодежда и прочие хозяйситвенные материалы )</t>
  </si>
  <si>
    <t xml:space="preserve">Прочие матариальные затраты. </t>
  </si>
  <si>
    <t>Расходы на оплату труда цехового персонала</t>
  </si>
  <si>
    <t>б) Выручка   (тыс. рублей)</t>
  </si>
  <si>
    <t xml:space="preserve"> тыс.Гкал</t>
  </si>
  <si>
    <t xml:space="preserve">       в натуральном выражении -</t>
  </si>
  <si>
    <t>руб.</t>
  </si>
  <si>
    <t>фактическая  стоимость 1 Гкал</t>
  </si>
  <si>
    <t>средн.плановая   стоимость 1 Гкал</t>
  </si>
  <si>
    <t>отпуск расчетным путем   (тыс. Гкал)</t>
  </si>
  <si>
    <t>Расходы на обучение персонала.</t>
  </si>
  <si>
    <t xml:space="preserve"> Информация об  основных показателях финансово-хозяйственной деятельности ( регулируемой  деятельности) организации за 2013 год.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</si>
  <si>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2013 год.</t>
  </si>
  <si>
    <t>с 01.01.2013 года  по 30.06.2013 года</t>
  </si>
  <si>
    <t>с 01.07.2013 года  по 31.12.2013 года</t>
  </si>
  <si>
    <t>Распоряжение Министерства экономики Московской области №131-Р от 20 декабря 2012 года</t>
  </si>
  <si>
    <t>2013 год</t>
  </si>
  <si>
    <t>собственный сайт организации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</si>
  <si>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2013 год¹</t>
  </si>
  <si>
    <t>2013  год</t>
  </si>
  <si>
    <t>Поставка тепловой энергии согласно заключенных договоров производилась в 2013 году  по  тарифам,  утвержденным  регулирующей организацией.</t>
  </si>
  <si>
    <t>Выручка от регулируемой деятельности составляет 6,1 % от общей выручки  учреждения.</t>
  </si>
  <si>
    <t>ж) Сведения об источнике публикации годовой бухгалтерской отчетности, включая бухгалтерский баланс и приложения к нему. Котельная  находится на балансе учреждения.</t>
  </si>
  <si>
    <t>произведенных  в 2013 году.</t>
  </si>
  <si>
    <t>в 2013 году.</t>
  </si>
  <si>
    <t>Техническое освидетельствование водогрейного котла.</t>
  </si>
  <si>
    <t xml:space="preserve"> № ИЭ-546/1278</t>
  </si>
  <si>
    <t>№409</t>
  </si>
  <si>
    <t xml:space="preserve"> от 11.09.2013</t>
  </si>
  <si>
    <t>от 02.09.2013</t>
  </si>
  <si>
    <t>№407</t>
  </si>
  <si>
    <t>№ 3/42</t>
  </si>
  <si>
    <t>от 17.12.2005</t>
  </si>
  <si>
    <t>Техническое обслуживание  трубопровода .</t>
  </si>
  <si>
    <t xml:space="preserve"> № ИЭ-1003</t>
  </si>
  <si>
    <t>от 17.12.2012</t>
  </si>
  <si>
    <t>№305</t>
  </si>
  <si>
    <t>от 01.10.2013</t>
  </si>
  <si>
    <t>Работы по диагностике, ремонту, наладке и регулированию приборов.</t>
  </si>
  <si>
    <t>ООО "ЭнергоГенСтрой-4"</t>
  </si>
  <si>
    <t>Гидрохимическая промывка отопительного оборудования и</t>
  </si>
  <si>
    <t>инфраструктуры.</t>
  </si>
  <si>
    <t>№07/06-13</t>
  </si>
  <si>
    <t>от 31.07.2013</t>
  </si>
  <si>
    <t>№15/13</t>
  </si>
  <si>
    <t>от 29.07.2013</t>
  </si>
  <si>
    <t>манометров котельной , ЦТП и тепловых узлов.</t>
  </si>
  <si>
    <t>№304</t>
  </si>
  <si>
    <t>от 09.09.2013</t>
  </si>
  <si>
    <t>№09/05-13</t>
  </si>
  <si>
    <t>от 17.09.2013</t>
  </si>
  <si>
    <t>Работы по монтажу системы теплоизоляции.</t>
  </si>
  <si>
    <t>Разработка техдокументации по реконструкции узла учета газа.</t>
  </si>
  <si>
    <t>ПКБ-Мосрегионпроект"</t>
  </si>
  <si>
    <t>№15/01-13</t>
  </si>
  <si>
    <t>от 13.02.2013</t>
  </si>
  <si>
    <t>Наименование выполненных работ</t>
  </si>
  <si>
    <t>от общих затрат на производство теплоэнергии</t>
  </si>
  <si>
    <t>Техническое обслуживание газопровода и газового оборудования.</t>
  </si>
  <si>
    <t>ООО "ПиРСстрой"</t>
  </si>
  <si>
    <t>Капитальный ремонт  наружных инженерных сетей.</t>
  </si>
  <si>
    <t>№ 0348100014913000111</t>
  </si>
  <si>
    <t>от 06.09.2013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</si>
</sst>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"/>
    <numFmt numFmtId="168" formatCode="0.00000"/>
    <numFmt numFmtId="169" formatCode="0.0000"/>
    <numFmt numFmtId="170" formatCode="0.000"/>
    <numFmt numFmtId="171" formatCode="0.0%"/>
  </numFmts>
  <fonts count="39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 wrapText="1" indent="2"/>
    </xf>
    <xf numFmtId="0" fontId="4" fillId="0" borderId="12" xfId="0" applyFont="1" applyFill="1" applyBorder="1" applyAlignment="1">
      <alignment horizontal="left" vertical="top" wrapText="1" indent="6"/>
    </xf>
    <xf numFmtId="0" fontId="4" fillId="0" borderId="12" xfId="0" applyFont="1" applyFill="1" applyBorder="1" applyAlignment="1">
      <alignment horizontal="left" vertical="top" wrapText="1" indent="7"/>
    </xf>
    <xf numFmtId="0" fontId="4" fillId="0" borderId="15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49" fontId="3" fillId="0" borderId="11" xfId="52" applyNumberFormat="1" applyFont="1" applyFill="1" applyBorder="1" applyAlignment="1" applyProtection="1">
      <alignment vertical="center" wrapText="1"/>
      <protection/>
    </xf>
    <xf numFmtId="49" fontId="3" fillId="0" borderId="12" xfId="52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 horizontal="left" vertical="top" wrapText="1" indent="6"/>
    </xf>
    <xf numFmtId="49" fontId="3" fillId="0" borderId="12" xfId="52" applyNumberFormat="1" applyFont="1" applyFill="1" applyBorder="1" applyAlignment="1" applyProtection="1">
      <alignment horizontal="left" vertical="center" wrapText="1" indent="1"/>
      <protection/>
    </xf>
    <xf numFmtId="0" fontId="3" fillId="0" borderId="15" xfId="0" applyFont="1" applyFill="1" applyBorder="1" applyAlignment="1">
      <alignment horizontal="left" vertical="top" wrapText="1" indent="6"/>
    </xf>
    <xf numFmtId="0" fontId="4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24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25" fillId="0" borderId="29" xfId="0" applyFont="1" applyFill="1" applyBorder="1" applyAlignment="1">
      <alignment horizontal="center" wrapText="1"/>
    </xf>
    <xf numFmtId="2" fontId="25" fillId="0" borderId="30" xfId="0" applyNumberFormat="1" applyFont="1" applyFill="1" applyBorder="1" applyAlignment="1">
      <alignment horizontal="center" wrapText="1"/>
    </xf>
    <xf numFmtId="0" fontId="26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4" fillId="0" borderId="13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center" wrapText="1" indent="2"/>
    </xf>
    <xf numFmtId="0" fontId="29" fillId="0" borderId="0" xfId="0" applyFont="1" applyAlignment="1">
      <alignment/>
    </xf>
    <xf numFmtId="0" fontId="24" fillId="0" borderId="24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4" fillId="0" borderId="35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32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37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6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9" fontId="4" fillId="0" borderId="43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vertical="top" wrapText="1"/>
    </xf>
    <xf numFmtId="0" fontId="0" fillId="0" borderId="24" xfId="0" applyBorder="1" applyAlignment="1">
      <alignment/>
    </xf>
    <xf numFmtId="0" fontId="7" fillId="0" borderId="0" xfId="0" applyFont="1" applyAlignment="1">
      <alignment/>
    </xf>
    <xf numFmtId="0" fontId="15" fillId="0" borderId="36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4" fontId="24" fillId="0" borderId="36" xfId="0" applyNumberFormat="1" applyFont="1" applyBorder="1" applyAlignment="1">
      <alignment horizontal="center"/>
    </xf>
    <xf numFmtId="4" fontId="25" fillId="0" borderId="24" xfId="0" applyNumberFormat="1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26" fillId="0" borderId="45" xfId="0" applyFont="1" applyBorder="1" applyAlignment="1">
      <alignment horizontal="center"/>
    </xf>
    <xf numFmtId="4" fontId="24" fillId="0" borderId="19" xfId="0" applyNumberFormat="1" applyFont="1" applyBorder="1" applyAlignment="1">
      <alignment/>
    </xf>
    <xf numFmtId="4" fontId="28" fillId="0" borderId="36" xfId="0" applyNumberFormat="1" applyFont="1" applyFill="1" applyBorder="1" applyAlignment="1">
      <alignment horizontal="center"/>
    </xf>
    <xf numFmtId="4" fontId="24" fillId="0" borderId="35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34" fillId="0" borderId="0" xfId="0" applyFont="1" applyAlignment="1">
      <alignment/>
    </xf>
    <xf numFmtId="165" fontId="15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33" fillId="0" borderId="38" xfId="0" applyFont="1" applyBorder="1" applyAlignment="1">
      <alignment horizontal="center"/>
    </xf>
    <xf numFmtId="0" fontId="24" fillId="0" borderId="38" xfId="0" applyFont="1" applyBorder="1" applyAlignment="1">
      <alignment/>
    </xf>
    <xf numFmtId="0" fontId="33" fillId="0" borderId="38" xfId="0" applyFont="1" applyBorder="1" applyAlignment="1">
      <alignment/>
    </xf>
    <xf numFmtId="0" fontId="31" fillId="0" borderId="22" xfId="0" applyFont="1" applyBorder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vertical="center"/>
    </xf>
    <xf numFmtId="2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0" fontId="37" fillId="0" borderId="0" xfId="0" applyFont="1" applyAlignment="1">
      <alignment/>
    </xf>
    <xf numFmtId="166" fontId="28" fillId="0" borderId="13" xfId="0" applyNumberFormat="1" applyFont="1" applyFill="1" applyBorder="1" applyAlignment="1">
      <alignment horizontal="center" vertical="justify" wrapText="1"/>
    </xf>
    <xf numFmtId="4" fontId="4" fillId="0" borderId="18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2" fontId="0" fillId="0" borderId="0" xfId="0" applyNumberFormat="1" applyAlignment="1">
      <alignment/>
    </xf>
    <xf numFmtId="4" fontId="4" fillId="0" borderId="13" xfId="0" applyNumberFormat="1" applyFont="1" applyFill="1" applyBorder="1" applyAlignment="1">
      <alignment horizontal="center" vertical="center" wrapText="1"/>
    </xf>
    <xf numFmtId="4" fontId="24" fillId="0" borderId="36" xfId="0" applyNumberFormat="1" applyFont="1" applyFill="1" applyBorder="1" applyAlignment="1">
      <alignment horizontal="center"/>
    </xf>
    <xf numFmtId="171" fontId="4" fillId="0" borderId="13" xfId="56" applyNumberFormat="1" applyFont="1" applyFill="1" applyBorder="1" applyAlignment="1">
      <alignment horizontal="center"/>
    </xf>
    <xf numFmtId="171" fontId="37" fillId="0" borderId="0" xfId="56" applyNumberFormat="1" applyFont="1" applyAlignment="1">
      <alignment/>
    </xf>
    <xf numFmtId="0" fontId="24" fillId="0" borderId="36" xfId="0" applyFont="1" applyBorder="1" applyAlignment="1">
      <alignment/>
    </xf>
    <xf numFmtId="0" fontId="4" fillId="0" borderId="3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24" fillId="0" borderId="48" xfId="0" applyFont="1" applyFill="1" applyBorder="1" applyAlignment="1">
      <alignment horizontal="center" vertical="top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4" fillId="0" borderId="12" xfId="0" applyFont="1" applyFill="1" applyBorder="1" applyAlignment="1">
      <alignment horizontal="center" vertical="top"/>
    </xf>
    <xf numFmtId="0" fontId="0" fillId="0" borderId="51" xfId="0" applyBorder="1" applyAlignment="1">
      <alignment/>
    </xf>
    <xf numFmtId="0" fontId="0" fillId="0" borderId="42" xfId="0" applyBorder="1" applyAlignment="1">
      <alignment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4" fillId="0" borderId="56" xfId="0" applyFont="1" applyFill="1" applyBorder="1" applyAlignment="1">
      <alignment horizontal="center" wrapText="1"/>
    </xf>
    <xf numFmtId="0" fontId="24" fillId="0" borderId="57" xfId="0" applyFont="1" applyFill="1" applyBorder="1" applyAlignment="1">
      <alignment horizontal="center" wrapText="1"/>
    </xf>
    <xf numFmtId="0" fontId="24" fillId="0" borderId="58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59" xfId="0" applyFont="1" applyFill="1" applyBorder="1" applyAlignment="1">
      <alignment horizontal="center" wrapText="1"/>
    </xf>
    <xf numFmtId="0" fontId="24" fillId="0" borderId="41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top"/>
    </xf>
    <xf numFmtId="0" fontId="24" fillId="0" borderId="24" xfId="0" applyFont="1" applyFill="1" applyBorder="1" applyAlignment="1">
      <alignment horizontal="center" vertical="top"/>
    </xf>
    <xf numFmtId="0" fontId="24" fillId="0" borderId="25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3" fillId="0" borderId="6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top"/>
    </xf>
    <xf numFmtId="0" fontId="0" fillId="0" borderId="64" xfId="0" applyBorder="1" applyAlignment="1">
      <alignment/>
    </xf>
    <xf numFmtId="0" fontId="0" fillId="0" borderId="43" xfId="0" applyBorder="1" applyAlignment="1">
      <alignment/>
    </xf>
    <xf numFmtId="0" fontId="24" fillId="0" borderId="26" xfId="0" applyFont="1" applyFill="1" applyBorder="1" applyAlignment="1">
      <alignment horizontal="center" vertical="top"/>
    </xf>
    <xf numFmtId="0" fontId="24" fillId="0" borderId="27" xfId="0" applyFont="1" applyFill="1" applyBorder="1" applyAlignment="1">
      <alignment horizontal="center" vertical="top"/>
    </xf>
    <xf numFmtId="0" fontId="24" fillId="0" borderId="28" xfId="0" applyFont="1" applyFill="1" applyBorder="1" applyAlignment="1">
      <alignment horizontal="center" vertical="top"/>
    </xf>
    <xf numFmtId="0" fontId="3" fillId="0" borderId="52" xfId="0" applyFont="1" applyFill="1" applyBorder="1" applyAlignment="1">
      <alignment horizontal="left" vertical="top" wrapText="1"/>
    </xf>
    <xf numFmtId="0" fontId="3" fillId="0" borderId="53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/>
    </xf>
    <xf numFmtId="0" fontId="24" fillId="0" borderId="36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57" xfId="0" applyFont="1" applyFill="1" applyBorder="1" applyAlignment="1">
      <alignment horizontal="center"/>
    </xf>
    <xf numFmtId="0" fontId="4" fillId="0" borderId="56" xfId="0" applyFont="1" applyFill="1" applyBorder="1" applyAlignment="1">
      <alignment vertical="justify" wrapText="1"/>
    </xf>
    <xf numFmtId="0" fontId="4" fillId="0" borderId="57" xfId="0" applyFont="1" applyFill="1" applyBorder="1" applyAlignment="1">
      <alignment vertical="justify" wrapText="1"/>
    </xf>
    <xf numFmtId="0" fontId="4" fillId="0" borderId="58" xfId="0" applyFont="1" applyFill="1" applyBorder="1" applyAlignment="1">
      <alignment vertical="justify" wrapText="1"/>
    </xf>
    <xf numFmtId="0" fontId="4" fillId="0" borderId="67" xfId="0" applyFont="1" applyFill="1" applyBorder="1" applyAlignment="1">
      <alignment vertical="justify" wrapText="1"/>
    </xf>
    <xf numFmtId="0" fontId="4" fillId="0" borderId="0" xfId="0" applyFont="1" applyFill="1" applyBorder="1" applyAlignment="1">
      <alignment vertical="justify" wrapText="1"/>
    </xf>
    <xf numFmtId="0" fontId="4" fillId="0" borderId="68" xfId="0" applyFont="1" applyFill="1" applyBorder="1" applyAlignment="1">
      <alignment vertical="justify" wrapText="1"/>
    </xf>
    <xf numFmtId="0" fontId="4" fillId="0" borderId="39" xfId="0" applyFont="1" applyFill="1" applyBorder="1" applyAlignment="1">
      <alignment vertical="justify" wrapText="1"/>
    </xf>
    <xf numFmtId="0" fontId="4" fillId="0" borderId="69" xfId="0" applyFont="1" applyFill="1" applyBorder="1" applyAlignment="1">
      <alignment vertical="justify" wrapText="1"/>
    </xf>
    <xf numFmtId="0" fontId="4" fillId="0" borderId="70" xfId="0" applyFont="1" applyFill="1" applyBorder="1" applyAlignment="1">
      <alignment vertical="justify" wrapText="1"/>
    </xf>
    <xf numFmtId="0" fontId="4" fillId="0" borderId="29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52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65.57421875" style="0" customWidth="1"/>
    <col min="2" max="2" width="54.140625" style="0" customWidth="1"/>
  </cols>
  <sheetData>
    <row r="1" spans="1:2" ht="42.75" customHeight="1">
      <c r="A1" s="145" t="s">
        <v>162</v>
      </c>
      <c r="B1" s="146"/>
    </row>
    <row r="2" spans="1:2" ht="75" customHeight="1">
      <c r="A2" s="100" t="s">
        <v>126</v>
      </c>
      <c r="B2" s="51" t="s">
        <v>129</v>
      </c>
    </row>
    <row r="3" spans="1:2" ht="33.75" customHeight="1">
      <c r="A3" s="47" t="s">
        <v>165</v>
      </c>
      <c r="B3" s="31" t="s">
        <v>15</v>
      </c>
    </row>
    <row r="4" spans="1:2" ht="74.25" customHeight="1">
      <c r="A4" s="98" t="s">
        <v>212</v>
      </c>
      <c r="B4" s="31" t="s">
        <v>157</v>
      </c>
    </row>
    <row r="5" spans="1:2" ht="28.5" customHeight="1">
      <c r="A5" s="46" t="s">
        <v>164</v>
      </c>
      <c r="B5" s="38" t="s">
        <v>158</v>
      </c>
    </row>
    <row r="6" spans="1:2" ht="96" customHeight="1">
      <c r="A6" s="97" t="s">
        <v>213</v>
      </c>
      <c r="B6" s="31" t="s">
        <v>159</v>
      </c>
    </row>
    <row r="7" spans="1:2" ht="105" customHeight="1">
      <c r="A7" s="99" t="s">
        <v>163</v>
      </c>
      <c r="B7" s="31" t="s">
        <v>160</v>
      </c>
    </row>
    <row r="8" spans="1:5" ht="50.25" customHeight="1">
      <c r="A8" s="97" t="s">
        <v>166</v>
      </c>
      <c r="B8" s="31" t="s">
        <v>161</v>
      </c>
      <c r="C8" s="96"/>
      <c r="D8" s="96"/>
      <c r="E8" s="96"/>
    </row>
    <row r="9" spans="1:2" ht="15">
      <c r="A9" s="48"/>
      <c r="B9" s="48"/>
    </row>
    <row r="10" spans="1:2" ht="15">
      <c r="A10" s="48"/>
      <c r="B10" s="48"/>
    </row>
    <row r="11" spans="1:2" ht="18.75">
      <c r="A11" s="30" t="s">
        <v>127</v>
      </c>
      <c r="B11" s="48"/>
    </row>
  </sheetData>
  <sheetProtection/>
  <mergeCells count="1">
    <mergeCell ref="A1:B1"/>
  </mergeCells>
  <printOptions/>
  <pageMargins left="0.7086614173228347" right="0.7086614173228347" top="0.9448818897637796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9.421875" style="0" customWidth="1"/>
    <col min="2" max="2" width="31.2812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2.00390625" style="0" customWidth="1"/>
  </cols>
  <sheetData>
    <row r="2" spans="1:8" ht="42" customHeight="1">
      <c r="A2" s="154" t="s">
        <v>156</v>
      </c>
      <c r="B2" s="154"/>
      <c r="C2" s="154"/>
      <c r="D2" s="154"/>
      <c r="E2" s="154"/>
      <c r="F2" s="154"/>
      <c r="G2" s="154"/>
      <c r="H2" s="154"/>
    </row>
    <row r="3" spans="1:8" ht="19.5" thickBot="1">
      <c r="A3" s="3"/>
      <c r="B3" s="3"/>
      <c r="C3" s="3"/>
      <c r="D3" s="3"/>
      <c r="E3" s="3"/>
      <c r="F3" s="3"/>
      <c r="G3" s="3"/>
      <c r="H3" s="3"/>
    </row>
    <row r="4" spans="1:8" ht="41.25" customHeight="1">
      <c r="A4" s="163" t="s">
        <v>0</v>
      </c>
      <c r="B4" s="164"/>
      <c r="C4" s="165" t="s">
        <v>130</v>
      </c>
      <c r="D4" s="166"/>
      <c r="E4" s="166"/>
      <c r="F4" s="166"/>
      <c r="G4" s="166"/>
      <c r="H4" s="167"/>
    </row>
    <row r="5" spans="1:8" ht="18.75">
      <c r="A5" s="155" t="s">
        <v>25</v>
      </c>
      <c r="B5" s="156"/>
      <c r="C5" s="157">
        <v>5032066860</v>
      </c>
      <c r="D5" s="158"/>
      <c r="E5" s="158"/>
      <c r="F5" s="158"/>
      <c r="G5" s="158"/>
      <c r="H5" s="159"/>
    </row>
    <row r="6" spans="1:8" ht="18.75">
      <c r="A6" s="155" t="s">
        <v>26</v>
      </c>
      <c r="B6" s="156"/>
      <c r="C6" s="160">
        <v>503201001</v>
      </c>
      <c r="D6" s="161"/>
      <c r="E6" s="161"/>
      <c r="F6" s="161"/>
      <c r="G6" s="161"/>
      <c r="H6" s="162"/>
    </row>
    <row r="7" spans="1:8" ht="19.5" thickBot="1">
      <c r="A7" s="183" t="s">
        <v>41</v>
      </c>
      <c r="B7" s="184"/>
      <c r="C7" s="190" t="s">
        <v>128</v>
      </c>
      <c r="D7" s="191"/>
      <c r="E7" s="191"/>
      <c r="F7" s="191"/>
      <c r="G7" s="191"/>
      <c r="H7" s="192"/>
    </row>
    <row r="8" spans="1:8" ht="15">
      <c r="A8" s="196" t="s">
        <v>119</v>
      </c>
      <c r="B8" s="197"/>
      <c r="C8" s="169" t="s">
        <v>216</v>
      </c>
      <c r="D8" s="170"/>
      <c r="E8" s="170"/>
      <c r="F8" s="170"/>
      <c r="G8" s="170"/>
      <c r="H8" s="171"/>
    </row>
    <row r="9" spans="1:8" ht="25.5" customHeight="1">
      <c r="A9" s="175"/>
      <c r="B9" s="176"/>
      <c r="C9" s="172"/>
      <c r="D9" s="173"/>
      <c r="E9" s="173"/>
      <c r="F9" s="173"/>
      <c r="G9" s="173"/>
      <c r="H9" s="174"/>
    </row>
    <row r="10" spans="1:8" ht="36.75" customHeight="1">
      <c r="A10" s="175" t="s">
        <v>23</v>
      </c>
      <c r="B10" s="176"/>
      <c r="C10" s="198" t="s">
        <v>169</v>
      </c>
      <c r="D10" s="199"/>
      <c r="E10" s="199"/>
      <c r="F10" s="199"/>
      <c r="G10" s="199"/>
      <c r="H10" s="200"/>
    </row>
    <row r="11" spans="1:8" ht="18.75">
      <c r="A11" s="175" t="s">
        <v>42</v>
      </c>
      <c r="B11" s="176"/>
      <c r="C11" s="180" t="s">
        <v>217</v>
      </c>
      <c r="D11" s="181"/>
      <c r="E11" s="181"/>
      <c r="F11" s="181"/>
      <c r="G11" s="181"/>
      <c r="H11" s="182"/>
    </row>
    <row r="12" spans="1:8" ht="19.5" thickBot="1">
      <c r="A12" s="183" t="s">
        <v>1</v>
      </c>
      <c r="B12" s="184"/>
      <c r="C12" s="193" t="s">
        <v>218</v>
      </c>
      <c r="D12" s="194"/>
      <c r="E12" s="194"/>
      <c r="F12" s="194"/>
      <c r="G12" s="194"/>
      <c r="H12" s="195"/>
    </row>
    <row r="13" spans="1:8" ht="29.25" customHeight="1" thickBot="1">
      <c r="A13" s="185" t="s">
        <v>31</v>
      </c>
      <c r="B13" s="186"/>
      <c r="C13" s="186"/>
      <c r="D13" s="186"/>
      <c r="E13" s="186"/>
      <c r="F13" s="186"/>
      <c r="G13" s="186"/>
      <c r="H13" s="187"/>
    </row>
    <row r="14" spans="1:8" ht="15" customHeight="1">
      <c r="A14" s="177" t="s">
        <v>29</v>
      </c>
      <c r="B14" s="188"/>
      <c r="C14" s="177" t="s">
        <v>16</v>
      </c>
      <c r="D14" s="179" t="s">
        <v>21</v>
      </c>
      <c r="E14" s="179"/>
      <c r="F14" s="179"/>
      <c r="G14" s="179"/>
      <c r="H14" s="201" t="s">
        <v>24</v>
      </c>
    </row>
    <row r="15" spans="1:8" ht="75.75" customHeight="1" thickBot="1">
      <c r="A15" s="178"/>
      <c r="B15" s="189"/>
      <c r="C15" s="178"/>
      <c r="D15" s="101" t="s">
        <v>17</v>
      </c>
      <c r="E15" s="101" t="s">
        <v>18</v>
      </c>
      <c r="F15" s="101" t="s">
        <v>19</v>
      </c>
      <c r="G15" s="101" t="s">
        <v>20</v>
      </c>
      <c r="H15" s="202"/>
    </row>
    <row r="16" spans="1:8" ht="25.5" customHeight="1" thickBot="1">
      <c r="A16" s="147" t="s">
        <v>214</v>
      </c>
      <c r="B16" s="148"/>
      <c r="C16" s="148"/>
      <c r="D16" s="148"/>
      <c r="E16" s="148"/>
      <c r="F16" s="148"/>
      <c r="G16" s="148"/>
      <c r="H16" s="149"/>
    </row>
    <row r="17" spans="1:8" ht="18.75">
      <c r="A17" s="150" t="s">
        <v>27</v>
      </c>
      <c r="B17" s="102" t="s">
        <v>22</v>
      </c>
      <c r="C17" s="50">
        <v>1263</v>
      </c>
      <c r="D17" s="103"/>
      <c r="E17" s="103"/>
      <c r="F17" s="103"/>
      <c r="G17" s="103"/>
      <c r="H17" s="104"/>
    </row>
    <row r="18" spans="1:8" ht="18.75">
      <c r="A18" s="151"/>
      <c r="B18" s="36" t="s">
        <v>30</v>
      </c>
      <c r="C18" s="49"/>
      <c r="D18" s="39"/>
      <c r="E18" s="39"/>
      <c r="F18" s="39"/>
      <c r="G18" s="39"/>
      <c r="H18" s="40"/>
    </row>
    <row r="19" spans="1:8" ht="18.75">
      <c r="A19" s="152" t="s">
        <v>28</v>
      </c>
      <c r="B19" s="41" t="s">
        <v>22</v>
      </c>
      <c r="C19" s="50">
        <v>1263</v>
      </c>
      <c r="D19" s="39"/>
      <c r="E19" s="39"/>
      <c r="F19" s="39"/>
      <c r="G19" s="39"/>
      <c r="H19" s="40"/>
    </row>
    <row r="20" spans="1:8" ht="19.5" thickBot="1">
      <c r="A20" s="153"/>
      <c r="B20" s="37" t="s">
        <v>30</v>
      </c>
      <c r="C20" s="42"/>
      <c r="D20" s="43"/>
      <c r="E20" s="43"/>
      <c r="F20" s="43"/>
      <c r="G20" s="43"/>
      <c r="H20" s="44"/>
    </row>
    <row r="21" spans="1:8" ht="27.75" customHeight="1" thickBot="1">
      <c r="A21" s="147" t="s">
        <v>215</v>
      </c>
      <c r="B21" s="148"/>
      <c r="C21" s="148"/>
      <c r="D21" s="148"/>
      <c r="E21" s="148"/>
      <c r="F21" s="148"/>
      <c r="G21" s="148"/>
      <c r="H21" s="149"/>
    </row>
    <row r="22" spans="1:8" ht="18.75">
      <c r="A22" s="150" t="s">
        <v>27</v>
      </c>
      <c r="B22" s="102" t="s">
        <v>22</v>
      </c>
      <c r="C22" s="50">
        <v>1391.3</v>
      </c>
      <c r="D22" s="103"/>
      <c r="E22" s="103"/>
      <c r="F22" s="103"/>
      <c r="G22" s="103"/>
      <c r="H22" s="104"/>
    </row>
    <row r="23" spans="1:8" ht="18.75">
      <c r="A23" s="151"/>
      <c r="B23" s="36" t="s">
        <v>30</v>
      </c>
      <c r="C23" s="49"/>
      <c r="D23" s="39"/>
      <c r="E23" s="39"/>
      <c r="F23" s="39"/>
      <c r="G23" s="39"/>
      <c r="H23" s="40"/>
    </row>
    <row r="24" spans="1:8" ht="18.75">
      <c r="A24" s="152" t="s">
        <v>28</v>
      </c>
      <c r="B24" s="41" t="s">
        <v>22</v>
      </c>
      <c r="C24" s="50">
        <v>1391.3</v>
      </c>
      <c r="D24" s="39"/>
      <c r="E24" s="39"/>
      <c r="F24" s="39"/>
      <c r="G24" s="39"/>
      <c r="H24" s="40"/>
    </row>
    <row r="25" spans="1:8" ht="19.5" thickBot="1">
      <c r="A25" s="153"/>
      <c r="B25" s="37" t="s">
        <v>30</v>
      </c>
      <c r="C25" s="42"/>
      <c r="D25" s="43"/>
      <c r="E25" s="43"/>
      <c r="F25" s="43"/>
      <c r="G25" s="43"/>
      <c r="H25" s="44"/>
    </row>
    <row r="26" spans="1:8" ht="18.75">
      <c r="A26" s="3"/>
      <c r="B26" s="3"/>
      <c r="C26" s="3"/>
      <c r="D26" s="3"/>
      <c r="E26" s="3"/>
      <c r="F26" s="3"/>
      <c r="G26" s="3"/>
      <c r="H26" s="3"/>
    </row>
    <row r="27" spans="1:8" ht="18.75">
      <c r="A27" s="3"/>
      <c r="B27" s="3"/>
      <c r="C27" s="3"/>
      <c r="D27" s="3"/>
      <c r="E27" s="3"/>
      <c r="F27" s="3"/>
      <c r="G27" s="3"/>
      <c r="H27" s="3"/>
    </row>
    <row r="28" spans="1:8" ht="18.75">
      <c r="A28" s="3"/>
      <c r="B28" s="3"/>
      <c r="C28" s="3"/>
      <c r="D28" s="3"/>
      <c r="E28" s="3"/>
      <c r="F28" s="3"/>
      <c r="G28" s="3"/>
      <c r="H28" s="3"/>
    </row>
    <row r="29" spans="1:8" ht="40.5" customHeight="1">
      <c r="A29" s="168" t="s">
        <v>46</v>
      </c>
      <c r="B29" s="168"/>
      <c r="C29" s="168"/>
      <c r="D29" s="168"/>
      <c r="E29" s="168"/>
      <c r="F29" s="168"/>
      <c r="G29" s="168"/>
      <c r="H29" s="168"/>
    </row>
    <row r="30" spans="1:8" ht="81" customHeight="1">
      <c r="A30" s="168" t="s">
        <v>72</v>
      </c>
      <c r="B30" s="168"/>
      <c r="C30" s="168"/>
      <c r="D30" s="168"/>
      <c r="E30" s="168"/>
      <c r="F30" s="168"/>
      <c r="G30" s="168"/>
      <c r="H30" s="168"/>
    </row>
    <row r="31" spans="1:8" ht="18.75">
      <c r="A31" s="45"/>
      <c r="B31" s="45"/>
      <c r="C31" s="45"/>
      <c r="D31" s="45"/>
      <c r="E31" s="45"/>
      <c r="F31" s="45"/>
      <c r="G31" s="45"/>
      <c r="H31" s="45"/>
    </row>
    <row r="32" spans="1:8" ht="18.75">
      <c r="A32" s="45"/>
      <c r="B32" s="45"/>
      <c r="C32" s="45"/>
      <c r="D32" s="45"/>
      <c r="E32" s="45"/>
      <c r="F32" s="45"/>
      <c r="G32" s="45"/>
      <c r="H32" s="45"/>
    </row>
    <row r="33" spans="1:8" ht="18.75">
      <c r="A33" s="45"/>
      <c r="B33" s="45"/>
      <c r="C33" s="45"/>
      <c r="D33" s="45"/>
      <c r="E33" s="45"/>
      <c r="F33" s="45"/>
      <c r="G33" s="45"/>
      <c r="H33" s="45"/>
    </row>
  </sheetData>
  <sheetProtection/>
  <mergeCells count="30">
    <mergeCell ref="A7:B7"/>
    <mergeCell ref="A19:A20"/>
    <mergeCell ref="C7:H7"/>
    <mergeCell ref="C12:H12"/>
    <mergeCell ref="A8:B9"/>
    <mergeCell ref="A17:A18"/>
    <mergeCell ref="C10:H10"/>
    <mergeCell ref="A11:B11"/>
    <mergeCell ref="H14:H15"/>
    <mergeCell ref="A16:H16"/>
    <mergeCell ref="A29:H29"/>
    <mergeCell ref="A30:H30"/>
    <mergeCell ref="C8:H9"/>
    <mergeCell ref="A10:B10"/>
    <mergeCell ref="C14:C15"/>
    <mergeCell ref="D14:G14"/>
    <mergeCell ref="C11:H11"/>
    <mergeCell ref="A12:B12"/>
    <mergeCell ref="A13:H13"/>
    <mergeCell ref="A14:B15"/>
    <mergeCell ref="A21:H21"/>
    <mergeCell ref="A22:A23"/>
    <mergeCell ref="A24:A25"/>
    <mergeCell ref="A2:H2"/>
    <mergeCell ref="A5:B5"/>
    <mergeCell ref="A6:B6"/>
    <mergeCell ref="C5:H5"/>
    <mergeCell ref="C6:H6"/>
    <mergeCell ref="A4:B4"/>
    <mergeCell ref="C4:H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zoomScalePageLayoutView="0" workbookViewId="0" topLeftCell="A1">
      <selection activeCell="A128" sqref="A128"/>
    </sheetView>
  </sheetViews>
  <sheetFormatPr defaultColWidth="9.140625" defaultRowHeight="15" outlineLevelRow="1"/>
  <cols>
    <col min="1" max="1" width="73.7109375" style="0" customWidth="1"/>
    <col min="2" max="2" width="39.28125" style="0" customWidth="1"/>
    <col min="3" max="3" width="16.8515625" style="0" customWidth="1"/>
    <col min="4" max="4" width="23.00390625" style="0" customWidth="1"/>
    <col min="5" max="5" width="6.28125" style="0" customWidth="1"/>
  </cols>
  <sheetData>
    <row r="1" spans="3:7" ht="15">
      <c r="C1" s="52"/>
      <c r="D1" s="52"/>
      <c r="E1" s="52"/>
      <c r="F1" s="52"/>
      <c r="G1" s="52"/>
    </row>
    <row r="2" spans="1:7" ht="36" customHeight="1">
      <c r="A2" s="208" t="s">
        <v>167</v>
      </c>
      <c r="B2" s="208"/>
      <c r="C2" s="52"/>
      <c r="D2" s="52"/>
      <c r="E2" s="52"/>
      <c r="F2" s="52"/>
      <c r="G2" s="52"/>
    </row>
    <row r="3" spans="1:7" ht="14.25" customHeight="1" thickBot="1">
      <c r="A3" s="5"/>
      <c r="B3" s="5"/>
      <c r="C3" s="52"/>
      <c r="D3" s="52"/>
      <c r="E3" s="52"/>
      <c r="F3" s="52"/>
      <c r="G3" s="52"/>
    </row>
    <row r="4" spans="1:7" ht="69" customHeight="1">
      <c r="A4" s="62" t="s">
        <v>0</v>
      </c>
      <c r="B4" s="66" t="s">
        <v>130</v>
      </c>
      <c r="C4" s="53"/>
      <c r="D4" s="53"/>
      <c r="E4" s="53"/>
      <c r="F4" s="53"/>
      <c r="G4" s="53"/>
    </row>
    <row r="5" spans="1:7" ht="18.75">
      <c r="A5" s="12" t="s">
        <v>25</v>
      </c>
      <c r="B5" s="55">
        <v>5032066860</v>
      </c>
      <c r="C5" s="54"/>
      <c r="D5" s="54"/>
      <c r="E5" s="54"/>
      <c r="F5" s="54"/>
      <c r="G5" s="54"/>
    </row>
    <row r="6" spans="1:7" ht="18.75">
      <c r="A6" s="12" t="s">
        <v>26</v>
      </c>
      <c r="B6" s="55">
        <v>503201001</v>
      </c>
      <c r="C6" s="54"/>
      <c r="D6" s="54"/>
      <c r="E6" s="54"/>
      <c r="F6" s="54"/>
      <c r="G6" s="54"/>
    </row>
    <row r="7" spans="1:7" ht="43.5" customHeight="1">
      <c r="A7" s="63" t="s">
        <v>43</v>
      </c>
      <c r="B7" s="65" t="s">
        <v>128</v>
      </c>
      <c r="C7" s="54"/>
      <c r="D7" s="54"/>
      <c r="E7" s="54"/>
      <c r="F7" s="54"/>
      <c r="G7" s="54"/>
    </row>
    <row r="8" spans="1:2" ht="19.5" thickBot="1">
      <c r="A8" s="13" t="s">
        <v>44</v>
      </c>
      <c r="B8" s="56" t="s">
        <v>220</v>
      </c>
    </row>
    <row r="9" spans="1:2" ht="19.5" thickBot="1">
      <c r="A9" s="89"/>
      <c r="B9" s="90"/>
    </row>
    <row r="10" spans="1:2" ht="35.25" customHeight="1" thickBot="1">
      <c r="A10" s="88" t="s">
        <v>2</v>
      </c>
      <c r="B10" s="64" t="s">
        <v>3</v>
      </c>
    </row>
    <row r="11" spans="1:2" ht="43.5" customHeight="1">
      <c r="A11" s="6" t="s">
        <v>47</v>
      </c>
      <c r="B11" s="57" t="s">
        <v>131</v>
      </c>
    </row>
    <row r="12" spans="1:2" ht="18.75">
      <c r="A12" s="7" t="s">
        <v>204</v>
      </c>
      <c r="B12" s="58">
        <v>19394.8</v>
      </c>
    </row>
    <row r="13" spans="1:6" ht="46.5" customHeight="1">
      <c r="A13" s="7" t="s">
        <v>48</v>
      </c>
      <c r="B13" s="59">
        <f>B15+B16+B19+B20+B21+B22+B23+B25+B27+B29</f>
        <v>42942.50832474576</v>
      </c>
      <c r="C13" s="119" t="s">
        <v>208</v>
      </c>
      <c r="D13" s="121"/>
      <c r="E13" s="122">
        <f>B13/B43</f>
        <v>1427.609984200324</v>
      </c>
      <c r="F13" s="119" t="s">
        <v>207</v>
      </c>
    </row>
    <row r="14" spans="1:6" ht="22.5" customHeight="1">
      <c r="A14" s="14" t="s">
        <v>32</v>
      </c>
      <c r="B14" s="59" t="s">
        <v>134</v>
      </c>
      <c r="C14" s="119" t="s">
        <v>209</v>
      </c>
      <c r="E14" s="122">
        <f>47842112.4/36381.8</f>
        <v>1315.0012478766855</v>
      </c>
      <c r="F14" s="119" t="s">
        <v>207</v>
      </c>
    </row>
    <row r="15" spans="1:2" ht="21" customHeight="1">
      <c r="A15" s="14" t="s">
        <v>116</v>
      </c>
      <c r="B15" s="59">
        <v>23542.35</v>
      </c>
    </row>
    <row r="16" spans="1:2" ht="58.5" customHeight="1">
      <c r="A16" s="14" t="s">
        <v>34</v>
      </c>
      <c r="B16" s="59">
        <v>6611.75</v>
      </c>
    </row>
    <row r="17" spans="1:2" ht="16.5" customHeight="1">
      <c r="A17" s="18" t="s">
        <v>121</v>
      </c>
      <c r="B17" s="59">
        <f>B16/B18</f>
        <v>3.5765481651376145</v>
      </c>
    </row>
    <row r="18" spans="1:2" ht="19.5" customHeight="1">
      <c r="A18" s="15" t="s">
        <v>35</v>
      </c>
      <c r="B18" s="59">
        <v>1848.64</v>
      </c>
    </row>
    <row r="19" spans="1:2" ht="42.75" customHeight="1">
      <c r="A19" s="14" t="s">
        <v>132</v>
      </c>
      <c r="B19" s="59">
        <f>(3.3+3.75)*11.69+(3.3+4.297)*12.6+0.3*20.64+0.3*22.02</f>
        <v>190.93469999999996</v>
      </c>
    </row>
    <row r="20" spans="1:2" ht="38.25" customHeight="1">
      <c r="A20" s="14" t="s">
        <v>170</v>
      </c>
      <c r="B20" s="59">
        <f>169.39+0.24</f>
        <v>169.63</v>
      </c>
    </row>
    <row r="21" spans="1:7" ht="39" customHeight="1">
      <c r="A21" s="14" t="s">
        <v>36</v>
      </c>
      <c r="B21" s="59">
        <f>5928.3*0.617*1.302</f>
        <v>4762.4049522000005</v>
      </c>
      <c r="C21" s="61"/>
      <c r="D21" s="139"/>
      <c r="F21">
        <v>5928.3</v>
      </c>
      <c r="G21">
        <f>F21/25*1000/12</f>
        <v>19761</v>
      </c>
    </row>
    <row r="22" spans="1:2" ht="46.5" customHeight="1">
      <c r="A22" s="67" t="s">
        <v>133</v>
      </c>
      <c r="B22" s="140">
        <v>856.46</v>
      </c>
    </row>
    <row r="23" spans="1:3" ht="18.75">
      <c r="A23" s="14" t="s">
        <v>122</v>
      </c>
      <c r="B23" s="59">
        <f>236.39+99.6+60+6.06+8.79+28.66+40+102.8+33.54+B24</f>
        <v>2645.8440558</v>
      </c>
      <c r="C23" s="129" t="s">
        <v>147</v>
      </c>
    </row>
    <row r="24" spans="1:2" ht="36.75" customHeight="1">
      <c r="A24" s="16" t="s">
        <v>37</v>
      </c>
      <c r="B24" s="59">
        <f>5928.3*0.263*1.302</f>
        <v>2030.0040558</v>
      </c>
    </row>
    <row r="25" spans="1:6" ht="37.5" customHeight="1">
      <c r="A25" s="14" t="s">
        <v>38</v>
      </c>
      <c r="B25" s="59">
        <f>1059.3+B26</f>
        <v>1985.537592</v>
      </c>
      <c r="C25" s="143">
        <f>B25/B13</f>
        <v>0.04623711258282105</v>
      </c>
      <c r="D25" s="130" t="s">
        <v>258</v>
      </c>
      <c r="E25" s="131"/>
      <c r="F25" s="127"/>
    </row>
    <row r="26" spans="1:6" ht="39.75" customHeight="1">
      <c r="A26" s="16" t="s">
        <v>39</v>
      </c>
      <c r="B26" s="59">
        <f>5928.3*0.12*1.302</f>
        <v>926.237592</v>
      </c>
      <c r="C26" s="132"/>
      <c r="D26" s="132"/>
      <c r="E26" s="133"/>
      <c r="F26" s="127"/>
    </row>
    <row r="27" spans="1:6" ht="38.25" customHeight="1">
      <c r="A27" s="14" t="s">
        <v>40</v>
      </c>
      <c r="B27" s="59">
        <f>C122-B22</f>
        <v>1699.137024745763</v>
      </c>
      <c r="C27" s="129" t="s">
        <v>147</v>
      </c>
      <c r="D27" s="134"/>
      <c r="E27" s="134"/>
      <c r="F27" s="128"/>
    </row>
    <row r="28" spans="1:8" ht="63" customHeight="1">
      <c r="A28" s="14" t="s">
        <v>120</v>
      </c>
      <c r="B28" s="59" t="s">
        <v>134</v>
      </c>
      <c r="F28" s="61"/>
      <c r="H28" s="61"/>
    </row>
    <row r="29" spans="1:8" ht="26.25" customHeight="1">
      <c r="A29" s="14" t="s">
        <v>148</v>
      </c>
      <c r="B29" s="59">
        <f>B30+B31+B32</f>
        <v>478.46</v>
      </c>
      <c r="F29" s="61"/>
      <c r="H29" s="61"/>
    </row>
    <row r="30" spans="1:8" ht="24" customHeight="1">
      <c r="A30" s="14" t="s">
        <v>149</v>
      </c>
      <c r="B30" s="59">
        <v>291.76</v>
      </c>
      <c r="F30" s="61"/>
      <c r="H30" s="61"/>
    </row>
    <row r="31" spans="1:8" ht="24" customHeight="1">
      <c r="A31" s="14" t="s">
        <v>150</v>
      </c>
      <c r="B31" s="59">
        <v>183.4</v>
      </c>
      <c r="F31" s="61"/>
      <c r="H31" s="61"/>
    </row>
    <row r="32" spans="1:8" ht="36" customHeight="1">
      <c r="A32" s="16" t="s">
        <v>151</v>
      </c>
      <c r="B32" s="59">
        <v>3.3</v>
      </c>
      <c r="F32" s="61"/>
      <c r="H32" s="61"/>
    </row>
    <row r="33" spans="1:2" ht="37.5">
      <c r="A33" s="7" t="s">
        <v>49</v>
      </c>
      <c r="B33" s="60" t="s">
        <v>134</v>
      </c>
    </row>
    <row r="34" spans="1:2" ht="22.5" customHeight="1">
      <c r="A34" s="7" t="s">
        <v>50</v>
      </c>
      <c r="B34" s="60" t="s">
        <v>134</v>
      </c>
    </row>
    <row r="35" spans="1:2" ht="73.5" customHeight="1">
      <c r="A35" s="14" t="s">
        <v>4</v>
      </c>
      <c r="B35" s="60" t="s">
        <v>134</v>
      </c>
    </row>
    <row r="36" spans="1:2" ht="39" customHeight="1">
      <c r="A36" s="7" t="s">
        <v>51</v>
      </c>
      <c r="B36" s="60" t="s">
        <v>134</v>
      </c>
    </row>
    <row r="37" spans="1:2" ht="18.75">
      <c r="A37" s="14" t="s">
        <v>6</v>
      </c>
      <c r="B37" s="60" t="s">
        <v>134</v>
      </c>
    </row>
    <row r="38" spans="1:2" ht="56.25" customHeight="1">
      <c r="A38" s="7" t="s">
        <v>223</v>
      </c>
      <c r="B38" s="135" t="s">
        <v>222</v>
      </c>
    </row>
    <row r="39" spans="1:2" ht="19.5" customHeight="1">
      <c r="A39" s="7" t="s">
        <v>52</v>
      </c>
      <c r="B39" s="58">
        <v>30</v>
      </c>
    </row>
    <row r="40" spans="1:2" ht="20.25" customHeight="1">
      <c r="A40" s="7" t="s">
        <v>53</v>
      </c>
      <c r="B40" s="58">
        <v>4.8</v>
      </c>
    </row>
    <row r="41" spans="1:3" ht="21" customHeight="1">
      <c r="A41" s="7" t="s">
        <v>54</v>
      </c>
      <c r="B41" s="59">
        <v>36.38</v>
      </c>
      <c r="C41" s="61"/>
    </row>
    <row r="42" spans="1:2" ht="20.25" customHeight="1">
      <c r="A42" s="7" t="s">
        <v>55</v>
      </c>
      <c r="B42" s="59" t="s">
        <v>134</v>
      </c>
    </row>
    <row r="43" spans="1:2" ht="39" customHeight="1">
      <c r="A43" s="7" t="s">
        <v>56</v>
      </c>
      <c r="B43" s="59">
        <f>B44+B45</f>
        <v>30.080000000000005</v>
      </c>
    </row>
    <row r="44" spans="1:2" ht="18.75">
      <c r="A44" s="14" t="s">
        <v>5</v>
      </c>
      <c r="B44" s="137">
        <f>2.72+8.52+17.67</f>
        <v>28.910000000000004</v>
      </c>
    </row>
    <row r="45" spans="1:2" ht="21" customHeight="1">
      <c r="A45" s="14" t="s">
        <v>210</v>
      </c>
      <c r="B45" s="138">
        <f>0.71+0.46</f>
        <v>1.17</v>
      </c>
    </row>
    <row r="46" spans="1:6" ht="39.75" customHeight="1">
      <c r="A46" s="7" t="s">
        <v>57</v>
      </c>
      <c r="B46" s="142">
        <f>5.7/(30.08+5.7)</f>
        <v>0.1593068753493572</v>
      </c>
      <c r="C46" s="120" t="s">
        <v>206</v>
      </c>
      <c r="E46" s="120">
        <v>5.7</v>
      </c>
      <c r="F46" s="120" t="s">
        <v>205</v>
      </c>
    </row>
    <row r="47" spans="1:2" ht="39" customHeight="1">
      <c r="A47" s="7" t="s">
        <v>135</v>
      </c>
      <c r="B47" s="59">
        <v>17.9</v>
      </c>
    </row>
    <row r="48" spans="1:2" ht="41.25" customHeight="1">
      <c r="A48" s="7" t="s">
        <v>58</v>
      </c>
      <c r="B48" s="59" t="s">
        <v>134</v>
      </c>
    </row>
    <row r="49" spans="1:2" ht="23.25" customHeight="1">
      <c r="A49" s="7" t="s">
        <v>59</v>
      </c>
      <c r="B49" s="59" t="s">
        <v>134</v>
      </c>
    </row>
    <row r="50" spans="1:2" ht="18.75">
      <c r="A50" s="7" t="s">
        <v>136</v>
      </c>
      <c r="B50" s="59">
        <v>1</v>
      </c>
    </row>
    <row r="51" spans="1:2" ht="22.5" customHeight="1">
      <c r="A51" s="7" t="s">
        <v>60</v>
      </c>
      <c r="B51" s="59" t="s">
        <v>134</v>
      </c>
    </row>
    <row r="52" spans="1:2" ht="38.25" customHeight="1">
      <c r="A52" s="7" t="s">
        <v>61</v>
      </c>
      <c r="B52" s="59">
        <v>16</v>
      </c>
    </row>
    <row r="53" spans="1:2" ht="45.75" customHeight="1">
      <c r="A53" s="7" t="s">
        <v>62</v>
      </c>
      <c r="B53" s="59">
        <f>(5912000)/(B43*1000)</f>
        <v>196.54255319148933</v>
      </c>
    </row>
    <row r="54" spans="1:2" ht="57" customHeight="1">
      <c r="A54" s="7" t="s">
        <v>63</v>
      </c>
      <c r="B54" s="59">
        <f>B18/(B43*1000)</f>
        <v>0.06145744680851063</v>
      </c>
    </row>
    <row r="55" spans="1:2" ht="48" customHeight="1" thickBot="1">
      <c r="A55" s="17" t="s">
        <v>64</v>
      </c>
      <c r="B55" s="136">
        <f>14647/(B43*1000)</f>
        <v>0.48693484042553187</v>
      </c>
    </row>
    <row r="56" spans="1:2" ht="18.75">
      <c r="A56" s="5"/>
      <c r="B56" s="5"/>
    </row>
    <row r="57" spans="1:2" ht="36.75" customHeight="1" hidden="1" outlineLevel="1">
      <c r="A57" s="206" t="s">
        <v>65</v>
      </c>
      <c r="B57" s="206"/>
    </row>
    <row r="58" spans="1:2" ht="37.5" customHeight="1" hidden="1" outlineLevel="1">
      <c r="A58" s="207" t="s">
        <v>71</v>
      </c>
      <c r="B58" s="207"/>
    </row>
    <row r="59" spans="1:2" ht="162.75" customHeight="1" hidden="1" outlineLevel="1">
      <c r="A59" s="206" t="s">
        <v>117</v>
      </c>
      <c r="B59" s="206"/>
    </row>
    <row r="60" spans="1:2" ht="39.75" customHeight="1" hidden="1" outlineLevel="1">
      <c r="A60" s="206" t="s">
        <v>66</v>
      </c>
      <c r="B60" s="206"/>
    </row>
    <row r="61" ht="15" collapsed="1"/>
    <row r="63" spans="1:3" ht="23.25" customHeight="1">
      <c r="A63" s="205" t="s">
        <v>146</v>
      </c>
      <c r="B63" s="205"/>
      <c r="C63" s="75"/>
    </row>
    <row r="64" spans="1:3" ht="18" customHeight="1">
      <c r="A64" s="205" t="s">
        <v>177</v>
      </c>
      <c r="B64" s="205"/>
      <c r="C64" s="205"/>
    </row>
    <row r="65" spans="1:3" ht="18" customHeight="1">
      <c r="A65" s="205" t="s">
        <v>224</v>
      </c>
      <c r="B65" s="205"/>
      <c r="C65" s="76"/>
    </row>
    <row r="66" spans="1:3" ht="14.25" customHeight="1">
      <c r="A66" s="68"/>
      <c r="B66" s="68"/>
      <c r="C66" s="68"/>
    </row>
    <row r="67" spans="1:4" ht="14.25" customHeight="1">
      <c r="A67" s="77"/>
      <c r="B67" s="78" t="s">
        <v>138</v>
      </c>
      <c r="C67" s="78" t="s">
        <v>139</v>
      </c>
      <c r="D67" s="109" t="s">
        <v>194</v>
      </c>
    </row>
    <row r="68" spans="1:6" ht="14.25" customHeight="1">
      <c r="A68" s="79" t="s">
        <v>257</v>
      </c>
      <c r="B68" s="80" t="s">
        <v>140</v>
      </c>
      <c r="C68" s="80" t="s">
        <v>199</v>
      </c>
      <c r="D68" s="108" t="s">
        <v>195</v>
      </c>
      <c r="F68" s="106"/>
    </row>
    <row r="69" spans="1:4" ht="14.25" customHeight="1">
      <c r="A69" s="79"/>
      <c r="B69" s="80"/>
      <c r="C69" s="80" t="s">
        <v>200</v>
      </c>
      <c r="D69" s="108" t="s">
        <v>196</v>
      </c>
    </row>
    <row r="70" spans="1:4" ht="14.25" customHeight="1">
      <c r="A70" s="70"/>
      <c r="B70" s="71"/>
      <c r="C70" s="71" t="s">
        <v>141</v>
      </c>
      <c r="D70" s="110"/>
    </row>
    <row r="71" spans="1:4" ht="21" customHeight="1">
      <c r="A71" s="72" t="s">
        <v>186</v>
      </c>
      <c r="B71" s="73" t="s">
        <v>178</v>
      </c>
      <c r="C71" s="118">
        <f>(18726.9*7+21059.9*5)/1000</f>
        <v>236.38780000000003</v>
      </c>
      <c r="D71" s="115" t="s">
        <v>190</v>
      </c>
    </row>
    <row r="72" spans="1:4" ht="14.25" customHeight="1">
      <c r="A72" s="123" t="s">
        <v>182</v>
      </c>
      <c r="B72" s="113" t="s">
        <v>179</v>
      </c>
      <c r="C72" s="74"/>
      <c r="D72" s="115" t="s">
        <v>191</v>
      </c>
    </row>
    <row r="73" spans="1:4" ht="20.25" customHeight="1">
      <c r="A73" s="124" t="s">
        <v>185</v>
      </c>
      <c r="B73" s="113" t="s">
        <v>180</v>
      </c>
      <c r="C73" s="111">
        <f>49800*2/1000</f>
        <v>99.6</v>
      </c>
      <c r="D73" s="115" t="s">
        <v>193</v>
      </c>
    </row>
    <row r="74" spans="1:4" ht="14.25" customHeight="1">
      <c r="A74" s="123" t="s">
        <v>183</v>
      </c>
      <c r="B74" s="113"/>
      <c r="C74" s="111"/>
      <c r="D74" s="115" t="s">
        <v>192</v>
      </c>
    </row>
    <row r="75" spans="1:6" ht="18.75" customHeight="1">
      <c r="A75" s="124" t="s">
        <v>184</v>
      </c>
      <c r="B75" s="113" t="s">
        <v>181</v>
      </c>
      <c r="C75" s="111">
        <f>(15000*4)/1000</f>
        <v>60</v>
      </c>
      <c r="D75" s="115" t="s">
        <v>197</v>
      </c>
      <c r="F75" s="61"/>
    </row>
    <row r="76" spans="1:4" ht="14.25" customHeight="1">
      <c r="A76" s="123" t="s">
        <v>183</v>
      </c>
      <c r="B76" s="113"/>
      <c r="C76" s="111"/>
      <c r="D76" s="115" t="s">
        <v>198</v>
      </c>
    </row>
    <row r="77" spans="1:6" ht="18" customHeight="1">
      <c r="A77" s="144" t="s">
        <v>259</v>
      </c>
      <c r="B77" s="73" t="s">
        <v>178</v>
      </c>
      <c r="C77" s="111">
        <v>6.06</v>
      </c>
      <c r="D77" s="115" t="s">
        <v>232</v>
      </c>
      <c r="F77" s="61"/>
    </row>
    <row r="78" spans="1:4" ht="14.25" customHeight="1">
      <c r="A78" s="124"/>
      <c r="B78" s="113" t="s">
        <v>179</v>
      </c>
      <c r="C78" s="111"/>
      <c r="D78" s="115" t="s">
        <v>233</v>
      </c>
    </row>
    <row r="79" spans="1:4" ht="25.5" customHeight="1">
      <c r="A79" s="124" t="s">
        <v>188</v>
      </c>
      <c r="B79" s="74" t="s">
        <v>142</v>
      </c>
      <c r="C79" s="111">
        <v>8.79</v>
      </c>
      <c r="D79" s="107" t="s">
        <v>228</v>
      </c>
    </row>
    <row r="80" spans="1:4" ht="14.25" customHeight="1">
      <c r="A80" s="124" t="s">
        <v>189</v>
      </c>
      <c r="B80" s="74" t="s">
        <v>143</v>
      </c>
      <c r="C80" s="111"/>
      <c r="D80" s="107" t="s">
        <v>229</v>
      </c>
    </row>
    <row r="81" spans="1:4" ht="23.25" customHeight="1">
      <c r="A81" s="124" t="s">
        <v>175</v>
      </c>
      <c r="B81" s="74" t="s">
        <v>142</v>
      </c>
      <c r="C81" s="111">
        <v>28.66</v>
      </c>
      <c r="D81" s="107" t="s">
        <v>231</v>
      </c>
    </row>
    <row r="82" spans="1:4" ht="13.5" customHeight="1">
      <c r="A82" s="124" t="s">
        <v>176</v>
      </c>
      <c r="B82" s="74" t="s">
        <v>143</v>
      </c>
      <c r="C82" s="111"/>
      <c r="D82" s="107" t="s">
        <v>229</v>
      </c>
    </row>
    <row r="83" spans="1:4" ht="14.25" customHeight="1">
      <c r="A83" s="124"/>
      <c r="B83" s="113"/>
      <c r="C83" s="111"/>
      <c r="D83" s="114"/>
    </row>
    <row r="84" spans="1:4" ht="14.25" customHeight="1">
      <c r="A84" s="124" t="s">
        <v>253</v>
      </c>
      <c r="B84" s="74" t="s">
        <v>254</v>
      </c>
      <c r="C84" s="111">
        <v>40</v>
      </c>
      <c r="D84" s="107" t="s">
        <v>255</v>
      </c>
    </row>
    <row r="85" spans="1:4" ht="14.25" customHeight="1">
      <c r="A85" s="124"/>
      <c r="B85" s="74"/>
      <c r="C85" s="111"/>
      <c r="D85" s="107" t="s">
        <v>256</v>
      </c>
    </row>
    <row r="86" spans="1:4" ht="18.75" customHeight="1">
      <c r="A86" s="124" t="s">
        <v>202</v>
      </c>
      <c r="B86" s="113"/>
      <c r="C86" s="141">
        <f>11.51+19.61+2.42</f>
        <v>33.54</v>
      </c>
      <c r="D86" s="114"/>
    </row>
    <row r="87" spans="1:4" ht="14.25" customHeight="1">
      <c r="A87" s="125" t="s">
        <v>201</v>
      </c>
      <c r="B87" s="113"/>
      <c r="C87" s="111"/>
      <c r="D87" s="114"/>
    </row>
    <row r="88" spans="1:6" ht="24.75" customHeight="1">
      <c r="A88" s="124" t="s">
        <v>211</v>
      </c>
      <c r="B88" s="113"/>
      <c r="C88" s="74">
        <f>13.5+10.5+27.5+4.3+35+12</f>
        <v>102.8</v>
      </c>
      <c r="D88" s="114"/>
      <c r="F88" s="61">
        <f>C71+C73+C75+C77+C79+C81+C84+C86+C88</f>
        <v>615.8378</v>
      </c>
    </row>
    <row r="89" spans="1:4" ht="24.75" customHeight="1">
      <c r="A89" s="124" t="s">
        <v>203</v>
      </c>
      <c r="B89" s="113"/>
      <c r="C89" s="117">
        <f>B24</f>
        <v>2030.0040558</v>
      </c>
      <c r="D89" s="114"/>
    </row>
    <row r="90" spans="1:4" ht="14.25" customHeight="1">
      <c r="A90" s="124"/>
      <c r="B90" s="113"/>
      <c r="C90" s="116"/>
      <c r="D90" s="114"/>
    </row>
    <row r="91" spans="1:4" ht="24.75" customHeight="1">
      <c r="A91" s="126"/>
      <c r="B91" s="69" t="s">
        <v>145</v>
      </c>
      <c r="C91" s="112">
        <f>SUM(C71:C89)</f>
        <v>2645.8418558000003</v>
      </c>
      <c r="D91" s="105"/>
    </row>
    <row r="92" spans="1:3" ht="14.25" customHeight="1">
      <c r="A92" s="68"/>
      <c r="B92" s="68"/>
      <c r="C92" s="68"/>
    </row>
    <row r="93" spans="1:3" ht="14.25" customHeight="1">
      <c r="A93" s="68"/>
      <c r="B93" s="68"/>
      <c r="C93" s="68"/>
    </row>
    <row r="94" spans="1:3" ht="14.25" customHeight="1">
      <c r="A94" s="68"/>
      <c r="B94" s="68"/>
      <c r="C94" s="68"/>
    </row>
    <row r="95" spans="1:3" ht="14.25" customHeight="1">
      <c r="A95" s="68"/>
      <c r="B95" s="68"/>
      <c r="C95" s="68"/>
    </row>
    <row r="96" spans="1:3" ht="14.25" customHeight="1">
      <c r="A96" s="68"/>
      <c r="B96" s="68"/>
      <c r="C96" s="68"/>
    </row>
    <row r="97" spans="1:3" ht="18.75">
      <c r="A97" s="205" t="s">
        <v>146</v>
      </c>
      <c r="B97" s="205"/>
      <c r="C97" s="75"/>
    </row>
    <row r="98" spans="1:3" ht="18.75">
      <c r="A98" s="205" t="s">
        <v>137</v>
      </c>
      <c r="B98" s="205"/>
      <c r="C98" s="205"/>
    </row>
    <row r="99" spans="1:3" ht="18.75">
      <c r="A99" s="205" t="s">
        <v>225</v>
      </c>
      <c r="B99" s="205"/>
      <c r="C99" s="76"/>
    </row>
    <row r="100" spans="1:3" ht="15">
      <c r="A100" s="68"/>
      <c r="B100" s="68"/>
      <c r="C100" s="68"/>
    </row>
    <row r="101" spans="1:4" ht="15">
      <c r="A101" s="77"/>
      <c r="B101" s="78" t="s">
        <v>138</v>
      </c>
      <c r="C101" s="78" t="s">
        <v>139</v>
      </c>
      <c r="D101" s="109" t="s">
        <v>194</v>
      </c>
    </row>
    <row r="102" spans="1:4" ht="15">
      <c r="A102" s="79" t="s">
        <v>257</v>
      </c>
      <c r="B102" s="80" t="s">
        <v>140</v>
      </c>
      <c r="C102" s="80" t="s">
        <v>199</v>
      </c>
      <c r="D102" s="108" t="s">
        <v>195</v>
      </c>
    </row>
    <row r="103" spans="1:4" ht="15">
      <c r="A103" s="79"/>
      <c r="B103" s="80"/>
      <c r="C103" s="80" t="s">
        <v>200</v>
      </c>
      <c r="D103" s="108" t="s">
        <v>196</v>
      </c>
    </row>
    <row r="104" spans="1:4" ht="15">
      <c r="A104" s="70"/>
      <c r="B104" s="71"/>
      <c r="C104" s="71" t="s">
        <v>141</v>
      </c>
      <c r="D104" s="110"/>
    </row>
    <row r="105" spans="1:4" ht="23.25" customHeight="1">
      <c r="A105" s="72" t="s">
        <v>226</v>
      </c>
      <c r="B105" s="74" t="s">
        <v>171</v>
      </c>
      <c r="C105" s="111">
        <v>53.15</v>
      </c>
      <c r="D105" s="107" t="s">
        <v>227</v>
      </c>
    </row>
    <row r="106" spans="1:4" ht="15.75">
      <c r="A106" s="124"/>
      <c r="B106" s="74"/>
      <c r="C106" s="74"/>
      <c r="D106" s="107" t="s">
        <v>230</v>
      </c>
    </row>
    <row r="107" spans="1:4" ht="20.25" customHeight="1">
      <c r="A107" s="124" t="s">
        <v>234</v>
      </c>
      <c r="B107" s="74" t="s">
        <v>171</v>
      </c>
      <c r="C107" s="111">
        <v>84.2</v>
      </c>
      <c r="D107" s="107" t="s">
        <v>235</v>
      </c>
    </row>
    <row r="108" spans="1:4" ht="15" customHeight="1">
      <c r="A108" s="124"/>
      <c r="B108" s="74"/>
      <c r="C108" s="111"/>
      <c r="D108" s="107" t="s">
        <v>236</v>
      </c>
    </row>
    <row r="109" spans="1:4" ht="19.5" customHeight="1">
      <c r="A109" s="124" t="s">
        <v>172</v>
      </c>
      <c r="B109" s="74" t="s">
        <v>144</v>
      </c>
      <c r="C109" s="111">
        <f>76271.19/1000</f>
        <v>76.27119</v>
      </c>
      <c r="D109" s="107" t="s">
        <v>245</v>
      </c>
    </row>
    <row r="110" spans="1:4" ht="15.75">
      <c r="A110" s="124" t="s">
        <v>173</v>
      </c>
      <c r="B110" s="74"/>
      <c r="C110" s="111"/>
      <c r="D110" s="107" t="s">
        <v>246</v>
      </c>
    </row>
    <row r="111" spans="1:4" ht="21.75" customHeight="1">
      <c r="A111" s="124" t="s">
        <v>239</v>
      </c>
      <c r="B111" s="74" t="s">
        <v>174</v>
      </c>
      <c r="C111" s="111">
        <v>58.64</v>
      </c>
      <c r="D111" s="107" t="s">
        <v>237</v>
      </c>
    </row>
    <row r="112" spans="1:4" ht="16.5" customHeight="1">
      <c r="A112" s="124"/>
      <c r="B112" s="74"/>
      <c r="C112" s="111"/>
      <c r="D112" s="107" t="s">
        <v>238</v>
      </c>
    </row>
    <row r="113" spans="1:4" ht="30.75" customHeight="1">
      <c r="A113" s="124" t="s">
        <v>187</v>
      </c>
      <c r="B113" s="74" t="s">
        <v>174</v>
      </c>
      <c r="C113" s="111">
        <f>77800/1000</f>
        <v>77.8</v>
      </c>
      <c r="D113" s="107" t="s">
        <v>248</v>
      </c>
    </row>
    <row r="114" spans="1:4" ht="15.75">
      <c r="A114" s="124" t="s">
        <v>247</v>
      </c>
      <c r="B114" s="74"/>
      <c r="C114" s="111"/>
      <c r="D114" s="107" t="s">
        <v>249</v>
      </c>
    </row>
    <row r="115" spans="1:4" ht="21" customHeight="1">
      <c r="A115" s="124" t="s">
        <v>241</v>
      </c>
      <c r="B115" s="74" t="s">
        <v>240</v>
      </c>
      <c r="C115" s="111">
        <f>(58681.6+25149.15)/1000</f>
        <v>83.83075</v>
      </c>
      <c r="D115" s="107" t="s">
        <v>243</v>
      </c>
    </row>
    <row r="116" spans="1:4" ht="15.75">
      <c r="A116" s="124" t="s">
        <v>242</v>
      </c>
      <c r="B116" s="74"/>
      <c r="C116" s="111"/>
      <c r="D116" s="107" t="s">
        <v>244</v>
      </c>
    </row>
    <row r="117" spans="1:4" ht="22.5" customHeight="1">
      <c r="A117" s="124" t="s">
        <v>252</v>
      </c>
      <c r="B117" s="74" t="s">
        <v>240</v>
      </c>
      <c r="C117" s="111">
        <f>66400/1000</f>
        <v>66.4</v>
      </c>
      <c r="D117" s="107" t="s">
        <v>250</v>
      </c>
    </row>
    <row r="118" spans="1:4" ht="15.75">
      <c r="A118" s="124"/>
      <c r="B118" s="74"/>
      <c r="C118" s="111"/>
      <c r="D118" s="107" t="s">
        <v>251</v>
      </c>
    </row>
    <row r="119" spans="1:4" ht="31.5" customHeight="1">
      <c r="A119" s="203" t="s">
        <v>261</v>
      </c>
      <c r="B119" s="204" t="s">
        <v>260</v>
      </c>
      <c r="C119" s="111">
        <f>1253.81/1.18</f>
        <v>1062.5508474576272</v>
      </c>
      <c r="D119" s="107" t="s">
        <v>262</v>
      </c>
    </row>
    <row r="120" spans="1:4" ht="17.25" customHeight="1">
      <c r="A120" s="203"/>
      <c r="B120" s="204"/>
      <c r="C120" s="111">
        <f>1171.45/1.18</f>
        <v>992.7542372881356</v>
      </c>
      <c r="D120" s="107" t="s">
        <v>263</v>
      </c>
    </row>
    <row r="121" spans="1:4" ht="18" customHeight="1">
      <c r="A121" s="124"/>
      <c r="B121" s="74"/>
      <c r="C121" s="111"/>
      <c r="D121" s="107"/>
    </row>
    <row r="122" spans="1:4" ht="26.25" customHeight="1">
      <c r="A122" s="126"/>
      <c r="B122" s="69" t="s">
        <v>145</v>
      </c>
      <c r="C122" s="112">
        <f>SUM(C105:C121)</f>
        <v>2555.597024745763</v>
      </c>
      <c r="D122" s="105"/>
    </row>
    <row r="125" ht="15">
      <c r="C125" s="61"/>
    </row>
    <row r="126" spans="2:3" ht="15">
      <c r="B126" s="52"/>
      <c r="C126" s="52"/>
    </row>
    <row r="127" ht="15">
      <c r="C127" s="61"/>
    </row>
  </sheetData>
  <sheetProtection/>
  <mergeCells count="13">
    <mergeCell ref="A2:B2"/>
    <mergeCell ref="A60:B60"/>
    <mergeCell ref="A59:B59"/>
    <mergeCell ref="A63:B63"/>
    <mergeCell ref="A97:B97"/>
    <mergeCell ref="A57:B57"/>
    <mergeCell ref="A58:B58"/>
    <mergeCell ref="A64:C64"/>
    <mergeCell ref="A65:B65"/>
    <mergeCell ref="A119:A120"/>
    <mergeCell ref="B119:B120"/>
    <mergeCell ref="A98:C98"/>
    <mergeCell ref="A99:B99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0"/>
  <sheetViews>
    <sheetView zoomScalePageLayoutView="0" workbookViewId="0" topLeftCell="A58">
      <selection activeCell="D23" sqref="D23"/>
    </sheetView>
  </sheetViews>
  <sheetFormatPr defaultColWidth="9.140625" defaultRowHeight="15"/>
  <cols>
    <col min="1" max="1" width="64.140625" style="2" customWidth="1"/>
    <col min="2" max="2" width="36.421875" style="2" customWidth="1"/>
    <col min="3" max="3" width="25.8515625" style="2" customWidth="1"/>
    <col min="4" max="16384" width="9.140625" style="2" customWidth="1"/>
  </cols>
  <sheetData>
    <row r="1" spans="1:2" ht="19.5" thickBot="1">
      <c r="A1" s="208" t="s">
        <v>125</v>
      </c>
      <c r="B1" s="208"/>
    </row>
    <row r="2" spans="1:2" ht="66.75" customHeight="1">
      <c r="A2" s="62" t="s">
        <v>0</v>
      </c>
      <c r="B2" s="66" t="s">
        <v>130</v>
      </c>
    </row>
    <row r="3" spans="1:2" ht="18.75">
      <c r="A3" s="12" t="s">
        <v>25</v>
      </c>
      <c r="B3" s="55">
        <v>5032066860</v>
      </c>
    </row>
    <row r="4" spans="1:2" ht="18.75">
      <c r="A4" s="12" t="s">
        <v>26</v>
      </c>
      <c r="B4" s="55">
        <v>503201001</v>
      </c>
    </row>
    <row r="5" spans="1:2" ht="35.25" customHeight="1">
      <c r="A5" s="63" t="s">
        <v>43</v>
      </c>
      <c r="B5" s="65" t="s">
        <v>128</v>
      </c>
    </row>
    <row r="6" spans="1:2" ht="19.5" thickBot="1">
      <c r="A6" s="13" t="s">
        <v>44</v>
      </c>
      <c r="B6" s="56">
        <v>2013</v>
      </c>
    </row>
    <row r="7" spans="1:2" ht="19.5" thickBot="1">
      <c r="A7" s="5"/>
      <c r="B7" s="5"/>
    </row>
    <row r="8" spans="1:2" ht="33" customHeight="1" thickBot="1">
      <c r="A8" s="19" t="s">
        <v>2</v>
      </c>
      <c r="B8" s="25" t="s">
        <v>3</v>
      </c>
    </row>
    <row r="9" spans="1:2" s="1" customFormat="1" ht="18.75">
      <c r="A9" s="20" t="s">
        <v>153</v>
      </c>
      <c r="B9" s="87">
        <f>B21+B46</f>
        <v>23542.35</v>
      </c>
    </row>
    <row r="10" spans="1:2" s="1" customFormat="1" ht="18.75">
      <c r="A10" s="21" t="s">
        <v>73</v>
      </c>
      <c r="B10" s="26"/>
    </row>
    <row r="11" spans="1:2" s="1" customFormat="1" ht="18.75">
      <c r="A11" s="22" t="s">
        <v>96</v>
      </c>
      <c r="B11" s="26"/>
    </row>
    <row r="12" spans="1:2" s="1" customFormat="1" ht="18.75">
      <c r="A12" s="22" t="s">
        <v>95</v>
      </c>
      <c r="B12" s="26"/>
    </row>
    <row r="13" spans="1:2" s="1" customFormat="1" ht="18.75">
      <c r="A13" s="22" t="s">
        <v>75</v>
      </c>
      <c r="B13" s="26"/>
    </row>
    <row r="14" spans="1:2" s="1" customFormat="1" ht="18.75">
      <c r="A14" s="22" t="s">
        <v>33</v>
      </c>
      <c r="B14" s="26"/>
    </row>
    <row r="15" spans="1:2" s="1" customFormat="1" ht="18.75">
      <c r="A15" s="21" t="s">
        <v>76</v>
      </c>
      <c r="B15" s="26"/>
    </row>
    <row r="16" spans="1:2" s="1" customFormat="1" ht="18.75">
      <c r="A16" s="22" t="s">
        <v>98</v>
      </c>
      <c r="B16" s="85">
        <v>23542.35</v>
      </c>
    </row>
    <row r="17" spans="1:2" s="1" customFormat="1" ht="37.5">
      <c r="A17" s="22" t="s">
        <v>77</v>
      </c>
      <c r="B17" s="85">
        <f>B16/B18*1000</f>
        <v>4616.819666080764</v>
      </c>
    </row>
    <row r="18" spans="1:2" s="1" customFormat="1" ht="18.75">
      <c r="A18" s="22" t="s">
        <v>78</v>
      </c>
      <c r="B18" s="85">
        <v>5099.257</v>
      </c>
    </row>
    <row r="19" spans="1:2" s="1" customFormat="1" ht="64.5" customHeight="1">
      <c r="A19" s="83" t="s">
        <v>33</v>
      </c>
      <c r="B19" s="82" t="s">
        <v>152</v>
      </c>
    </row>
    <row r="20" spans="1:2" s="1" customFormat="1" ht="18.75">
      <c r="A20" s="23" t="s">
        <v>79</v>
      </c>
      <c r="B20" s="26"/>
    </row>
    <row r="21" spans="1:2" s="1" customFormat="1" ht="37.5">
      <c r="A21" s="22" t="s">
        <v>97</v>
      </c>
      <c r="B21" s="85">
        <v>23542.35</v>
      </c>
    </row>
    <row r="22" spans="1:2" s="1" customFormat="1" ht="18.75">
      <c r="A22" s="22" t="s">
        <v>99</v>
      </c>
      <c r="B22" s="85">
        <f>B21/B23*1000</f>
        <v>4616.819666080764</v>
      </c>
    </row>
    <row r="23" spans="1:2" s="1" customFormat="1" ht="18.75">
      <c r="A23" s="22" t="s">
        <v>78</v>
      </c>
      <c r="B23" s="85">
        <v>5099.257</v>
      </c>
    </row>
    <row r="24" spans="1:2" s="1" customFormat="1" ht="56.25">
      <c r="A24" s="83" t="s">
        <v>33</v>
      </c>
      <c r="B24" s="82" t="s">
        <v>152</v>
      </c>
    </row>
    <row r="25" spans="1:2" s="1" customFormat="1" ht="18.75">
      <c r="A25" s="23" t="s">
        <v>81</v>
      </c>
      <c r="B25" s="26"/>
    </row>
    <row r="26" spans="1:2" s="1" customFormat="1" ht="37.5">
      <c r="A26" s="22" t="s">
        <v>100</v>
      </c>
      <c r="B26" s="26"/>
    </row>
    <row r="27" spans="1:2" s="1" customFormat="1" ht="18.75">
      <c r="A27" s="22" t="s">
        <v>80</v>
      </c>
      <c r="B27" s="26"/>
    </row>
    <row r="28" spans="1:2" s="1" customFormat="1" ht="18.75">
      <c r="A28" s="22" t="s">
        <v>78</v>
      </c>
      <c r="B28" s="26"/>
    </row>
    <row r="29" spans="1:2" s="1" customFormat="1" ht="18.75">
      <c r="A29" s="22" t="s">
        <v>33</v>
      </c>
      <c r="B29" s="26"/>
    </row>
    <row r="30" spans="1:2" s="1" customFormat="1" ht="18.75">
      <c r="A30" s="21" t="s">
        <v>82</v>
      </c>
      <c r="B30" s="26"/>
    </row>
    <row r="31" spans="1:2" s="1" customFormat="1" ht="18.75">
      <c r="A31" s="22" t="s">
        <v>101</v>
      </c>
      <c r="B31" s="26"/>
    </row>
    <row r="32" spans="1:2" s="1" customFormat="1" ht="18.75">
      <c r="A32" s="22" t="s">
        <v>80</v>
      </c>
      <c r="B32" s="26"/>
    </row>
    <row r="33" spans="1:2" s="1" customFormat="1" ht="18.75">
      <c r="A33" s="22" t="s">
        <v>83</v>
      </c>
      <c r="B33" s="26"/>
    </row>
    <row r="34" spans="1:2" s="1" customFormat="1" ht="18.75">
      <c r="A34" s="22" t="s">
        <v>33</v>
      </c>
      <c r="B34" s="26"/>
    </row>
    <row r="35" spans="1:2" s="1" customFormat="1" ht="18.75">
      <c r="A35" s="21" t="s">
        <v>84</v>
      </c>
      <c r="B35" s="26"/>
    </row>
    <row r="36" spans="1:2" s="1" customFormat="1" ht="18.75">
      <c r="A36" s="22" t="s">
        <v>102</v>
      </c>
      <c r="B36" s="26"/>
    </row>
    <row r="37" spans="1:2" s="1" customFormat="1" ht="18.75">
      <c r="A37" s="22" t="s">
        <v>74</v>
      </c>
      <c r="B37" s="26"/>
    </row>
    <row r="38" spans="1:2" s="1" customFormat="1" ht="18.75">
      <c r="A38" s="22" t="s">
        <v>103</v>
      </c>
      <c r="B38" s="26"/>
    </row>
    <row r="39" spans="1:2" s="1" customFormat="1" ht="18.75">
      <c r="A39" s="22" t="s">
        <v>33</v>
      </c>
      <c r="B39" s="26"/>
    </row>
    <row r="40" spans="1:2" s="1" customFormat="1" ht="18.75">
      <c r="A40" s="21" t="s">
        <v>85</v>
      </c>
      <c r="B40" s="26"/>
    </row>
    <row r="41" spans="1:2" s="1" customFormat="1" ht="18.75">
      <c r="A41" s="22" t="s">
        <v>104</v>
      </c>
      <c r="B41" s="26"/>
    </row>
    <row r="42" spans="1:2" s="1" customFormat="1" ht="18.75">
      <c r="A42" s="22" t="s">
        <v>74</v>
      </c>
      <c r="B42" s="26"/>
    </row>
    <row r="43" spans="1:2" s="1" customFormat="1" ht="18.75">
      <c r="A43" s="22" t="s">
        <v>103</v>
      </c>
      <c r="B43" s="26"/>
    </row>
    <row r="44" spans="1:2" s="1" customFormat="1" ht="18.75">
      <c r="A44" s="22" t="s">
        <v>33</v>
      </c>
      <c r="B44" s="26"/>
    </row>
    <row r="45" spans="1:2" s="1" customFormat="1" ht="18.75">
      <c r="A45" s="21" t="s">
        <v>86</v>
      </c>
      <c r="B45" s="26"/>
    </row>
    <row r="46" spans="1:2" s="1" customFormat="1" ht="18.75">
      <c r="A46" s="22" t="s">
        <v>106</v>
      </c>
      <c r="B46" s="84"/>
    </row>
    <row r="47" spans="1:2" s="1" customFormat="1" ht="18.75">
      <c r="A47" s="22" t="s">
        <v>74</v>
      </c>
      <c r="B47" s="85"/>
    </row>
    <row r="48" spans="1:2" s="1" customFormat="1" ht="18.75">
      <c r="A48" s="22" t="s">
        <v>103</v>
      </c>
      <c r="B48" s="86"/>
    </row>
    <row r="49" spans="1:2" s="1" customFormat="1" ht="18.75">
      <c r="A49" s="22" t="s">
        <v>33</v>
      </c>
      <c r="B49" s="81"/>
    </row>
    <row r="50" spans="1:2" s="1" customFormat="1" ht="18.75">
      <c r="A50" s="21" t="s">
        <v>87</v>
      </c>
      <c r="B50" s="26"/>
    </row>
    <row r="51" spans="1:2" s="1" customFormat="1" ht="18.75">
      <c r="A51" s="22" t="s">
        <v>107</v>
      </c>
      <c r="B51" s="26"/>
    </row>
    <row r="52" spans="1:2" s="1" customFormat="1" ht="18.75">
      <c r="A52" s="22" t="s">
        <v>74</v>
      </c>
      <c r="B52" s="26"/>
    </row>
    <row r="53" spans="1:2" s="1" customFormat="1" ht="18.75">
      <c r="A53" s="22" t="s">
        <v>103</v>
      </c>
      <c r="B53" s="26"/>
    </row>
    <row r="54" spans="1:2" s="1" customFormat="1" ht="18.75">
      <c r="A54" s="22" t="s">
        <v>33</v>
      </c>
      <c r="B54" s="26"/>
    </row>
    <row r="55" spans="1:2" s="1" customFormat="1" ht="18.75">
      <c r="A55" s="21" t="s">
        <v>88</v>
      </c>
      <c r="B55" s="26"/>
    </row>
    <row r="56" spans="1:2" s="1" customFormat="1" ht="18.75">
      <c r="A56" s="22" t="s">
        <v>108</v>
      </c>
      <c r="B56" s="26"/>
    </row>
    <row r="57" spans="1:2" s="1" customFormat="1" ht="18.75">
      <c r="A57" s="22" t="s">
        <v>74</v>
      </c>
      <c r="B57" s="26"/>
    </row>
    <row r="58" spans="1:2" s="1" customFormat="1" ht="18.75">
      <c r="A58" s="22" t="s">
        <v>103</v>
      </c>
      <c r="B58" s="26"/>
    </row>
    <row r="59" spans="1:2" s="1" customFormat="1" ht="18.75">
      <c r="A59" s="22" t="s">
        <v>33</v>
      </c>
      <c r="B59" s="26"/>
    </row>
    <row r="60" spans="1:2" s="1" customFormat="1" ht="18.75">
      <c r="A60" s="21" t="s">
        <v>89</v>
      </c>
      <c r="B60" s="26"/>
    </row>
    <row r="61" spans="1:2" s="1" customFormat="1" ht="18.75">
      <c r="A61" s="22" t="s">
        <v>109</v>
      </c>
      <c r="B61" s="26"/>
    </row>
    <row r="62" spans="1:2" s="1" customFormat="1" ht="18.75">
      <c r="A62" s="22" t="s">
        <v>74</v>
      </c>
      <c r="B62" s="26"/>
    </row>
    <row r="63" spans="1:2" s="1" customFormat="1" ht="18.75">
      <c r="A63" s="22" t="s">
        <v>103</v>
      </c>
      <c r="B63" s="26"/>
    </row>
    <row r="64" spans="1:2" s="1" customFormat="1" ht="18.75">
      <c r="A64" s="22" t="s">
        <v>33</v>
      </c>
      <c r="B64" s="26"/>
    </row>
    <row r="65" spans="1:2" s="1" customFormat="1" ht="18.75">
      <c r="A65" s="21" t="s">
        <v>90</v>
      </c>
      <c r="B65" s="26"/>
    </row>
    <row r="66" spans="1:2" s="1" customFormat="1" ht="18.75">
      <c r="A66" s="22" t="s">
        <v>110</v>
      </c>
      <c r="B66" s="26"/>
    </row>
    <row r="67" spans="1:2" s="1" customFormat="1" ht="18.75">
      <c r="A67" s="22" t="s">
        <v>74</v>
      </c>
      <c r="B67" s="26"/>
    </row>
    <row r="68" spans="1:2" s="1" customFormat="1" ht="18.75">
      <c r="A68" s="22" t="s">
        <v>103</v>
      </c>
      <c r="B68" s="26"/>
    </row>
    <row r="69" spans="1:2" s="1" customFormat="1" ht="18.75">
      <c r="A69" s="22" t="s">
        <v>33</v>
      </c>
      <c r="B69" s="26"/>
    </row>
    <row r="70" spans="1:2" s="1" customFormat="1" ht="18.75">
      <c r="A70" s="21" t="s">
        <v>91</v>
      </c>
      <c r="B70" s="26"/>
    </row>
    <row r="71" spans="1:2" s="1" customFormat="1" ht="18.75">
      <c r="A71" s="22" t="s">
        <v>111</v>
      </c>
      <c r="B71" s="26"/>
    </row>
    <row r="72" spans="1:2" s="1" customFormat="1" ht="18.75">
      <c r="A72" s="22" t="s">
        <v>74</v>
      </c>
      <c r="B72" s="26"/>
    </row>
    <row r="73" spans="1:2" s="1" customFormat="1" ht="18.75">
      <c r="A73" s="22" t="s">
        <v>103</v>
      </c>
      <c r="B73" s="26"/>
    </row>
    <row r="74" spans="1:2" s="1" customFormat="1" ht="18.75">
      <c r="A74" s="22" t="s">
        <v>33</v>
      </c>
      <c r="B74" s="26"/>
    </row>
    <row r="75" spans="1:2" s="1" customFormat="1" ht="18.75">
      <c r="A75" s="21" t="s">
        <v>92</v>
      </c>
      <c r="B75" s="26"/>
    </row>
    <row r="76" spans="1:2" s="1" customFormat="1" ht="37.5">
      <c r="A76" s="22" t="s">
        <v>112</v>
      </c>
      <c r="B76" s="26"/>
    </row>
    <row r="77" spans="1:2" s="1" customFormat="1" ht="18.75">
      <c r="A77" s="22" t="s">
        <v>74</v>
      </c>
      <c r="B77" s="26"/>
    </row>
    <row r="78" spans="1:2" s="1" customFormat="1" ht="18.75">
      <c r="A78" s="22" t="s">
        <v>103</v>
      </c>
      <c r="B78" s="26"/>
    </row>
    <row r="79" spans="1:2" s="1" customFormat="1" ht="18.75">
      <c r="A79" s="22" t="s">
        <v>33</v>
      </c>
      <c r="B79" s="26"/>
    </row>
    <row r="80" spans="1:2" ht="37.5">
      <c r="A80" s="21" t="s">
        <v>93</v>
      </c>
      <c r="B80" s="8"/>
    </row>
    <row r="81" spans="1:2" ht="18.75">
      <c r="A81" s="22" t="s">
        <v>105</v>
      </c>
      <c r="B81" s="8"/>
    </row>
    <row r="82" spans="1:2" ht="18.75">
      <c r="A82" s="22" t="s">
        <v>33</v>
      </c>
      <c r="B82" s="8"/>
    </row>
    <row r="83" spans="1:2" ht="18.75">
      <c r="A83" s="22" t="s">
        <v>118</v>
      </c>
      <c r="B83" s="8"/>
    </row>
    <row r="84" spans="1:2" ht="18.75">
      <c r="A84" s="22" t="s">
        <v>94</v>
      </c>
      <c r="B84" s="8"/>
    </row>
    <row r="85" spans="1:2" ht="18.75">
      <c r="A85" s="21" t="s">
        <v>113</v>
      </c>
      <c r="B85" s="8"/>
    </row>
    <row r="86" spans="1:2" s="1" customFormat="1" ht="18.75">
      <c r="A86" s="22" t="s">
        <v>115</v>
      </c>
      <c r="B86" s="26"/>
    </row>
    <row r="87" spans="1:2" s="1" customFormat="1" ht="18.75">
      <c r="A87" s="22" t="s">
        <v>74</v>
      </c>
      <c r="B87" s="26"/>
    </row>
    <row r="88" spans="1:2" s="1" customFormat="1" ht="18.75">
      <c r="A88" s="22" t="s">
        <v>103</v>
      </c>
      <c r="B88" s="26"/>
    </row>
    <row r="89" spans="1:2" s="1" customFormat="1" ht="19.5" thickBot="1">
      <c r="A89" s="24" t="s">
        <v>33</v>
      </c>
      <c r="B89" s="27"/>
    </row>
    <row r="90" spans="1:2" ht="21.75" customHeight="1">
      <c r="A90" s="209" t="s">
        <v>114</v>
      </c>
      <c r="B90" s="209"/>
    </row>
  </sheetData>
  <sheetProtection/>
  <mergeCells count="2">
    <mergeCell ref="A1:B1"/>
    <mergeCell ref="A90:B90"/>
  </mergeCells>
  <printOptions/>
  <pageMargins left="0.97" right="0.31496062992125984" top="0.15748031496062992" bottom="0.15748031496062992" header="0.31496062992125984" footer="0.31496062992125984"/>
  <pageSetup fitToHeight="2" fitToWidth="4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5.8515625" style="0" customWidth="1"/>
    <col min="2" max="2" width="57.00390625" style="0" customWidth="1"/>
  </cols>
  <sheetData>
    <row r="2" spans="1:2" ht="15">
      <c r="A2" s="208" t="s">
        <v>219</v>
      </c>
      <c r="B2" s="208"/>
    </row>
    <row r="3" spans="1:2" ht="57.75" customHeight="1" thickBot="1">
      <c r="A3" s="208"/>
      <c r="B3" s="208"/>
    </row>
    <row r="4" spans="1:2" ht="47.25">
      <c r="A4" s="11" t="s">
        <v>0</v>
      </c>
      <c r="B4" s="66" t="s">
        <v>130</v>
      </c>
    </row>
    <row r="5" spans="1:2" ht="18.75">
      <c r="A5" s="12" t="s">
        <v>25</v>
      </c>
      <c r="B5" s="55">
        <v>5032066860</v>
      </c>
    </row>
    <row r="6" spans="1:2" ht="18.75">
      <c r="A6" s="12" t="s">
        <v>26</v>
      </c>
      <c r="B6" s="55">
        <v>503201001</v>
      </c>
    </row>
    <row r="7" spans="1:2" ht="32.25" thickBot="1">
      <c r="A7" s="13" t="s">
        <v>43</v>
      </c>
      <c r="B7" s="91" t="s">
        <v>128</v>
      </c>
    </row>
    <row r="8" spans="1:2" ht="19.5" thickBot="1">
      <c r="A8" s="5"/>
      <c r="B8" s="5"/>
    </row>
    <row r="9" spans="1:2" ht="31.5" customHeight="1" thickBot="1" thickTop="1">
      <c r="A9" s="10" t="s">
        <v>7</v>
      </c>
      <c r="B9" s="10" t="s">
        <v>3</v>
      </c>
    </row>
    <row r="10" spans="1:2" ht="39" thickBot="1" thickTop="1">
      <c r="A10" s="4" t="s">
        <v>8</v>
      </c>
      <c r="B10" s="92">
        <v>0</v>
      </c>
    </row>
    <row r="11" spans="1:2" ht="57.75" customHeight="1" thickBot="1" thickTop="1">
      <c r="A11" s="28" t="s">
        <v>9</v>
      </c>
      <c r="B11" s="92">
        <v>0</v>
      </c>
    </row>
    <row r="12" spans="1:2" ht="39" thickBot="1" thickTop="1">
      <c r="A12" s="28" t="s">
        <v>10</v>
      </c>
      <c r="B12" s="92">
        <v>0</v>
      </c>
    </row>
    <row r="13" spans="1:2" ht="63" customHeight="1" thickBot="1" thickTop="1">
      <c r="A13" s="29" t="s">
        <v>11</v>
      </c>
      <c r="B13" s="92">
        <v>0</v>
      </c>
    </row>
    <row r="14" spans="1:2" ht="19.5" thickTop="1">
      <c r="A14" s="5"/>
      <c r="B14" s="5"/>
    </row>
    <row r="15" ht="37.5" customHeight="1"/>
    <row r="21" spans="1:2" ht="18.75">
      <c r="A21" s="206" t="s">
        <v>67</v>
      </c>
      <c r="B21" s="206"/>
    </row>
  </sheetData>
  <sheetProtection/>
  <mergeCells count="2">
    <mergeCell ref="A2:B3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5.28125" style="0" customWidth="1"/>
    <col min="2" max="2" width="48.8515625" style="0" customWidth="1"/>
  </cols>
  <sheetData>
    <row r="1" spans="1:2" ht="15">
      <c r="A1" s="208" t="s">
        <v>123</v>
      </c>
      <c r="B1" s="208"/>
    </row>
    <row r="2" spans="1:2" ht="56.25" customHeight="1">
      <c r="A2" s="208"/>
      <c r="B2" s="208"/>
    </row>
    <row r="3" spans="1:2" ht="19.5" thickBot="1">
      <c r="A3" s="5"/>
      <c r="B3" s="5"/>
    </row>
    <row r="4" spans="1:2" ht="47.25">
      <c r="A4" s="11" t="s">
        <v>0</v>
      </c>
      <c r="B4" s="66" t="s">
        <v>130</v>
      </c>
    </row>
    <row r="5" spans="1:2" ht="18.75">
      <c r="A5" s="12" t="s">
        <v>25</v>
      </c>
      <c r="B5" s="55">
        <v>5032066860</v>
      </c>
    </row>
    <row r="6" spans="1:2" ht="18.75">
      <c r="A6" s="12" t="s">
        <v>26</v>
      </c>
      <c r="B6" s="55">
        <v>503201001</v>
      </c>
    </row>
    <row r="7" spans="1:2" ht="31.5">
      <c r="A7" s="12" t="s">
        <v>43</v>
      </c>
      <c r="B7" s="65" t="s">
        <v>128</v>
      </c>
    </row>
    <row r="8" spans="1:2" ht="19.5" thickBot="1">
      <c r="A8" s="13" t="s">
        <v>44</v>
      </c>
      <c r="B8" s="56" t="s">
        <v>220</v>
      </c>
    </row>
    <row r="9" spans="1:2" ht="19.5" thickBot="1">
      <c r="A9" s="5"/>
      <c r="B9" s="5"/>
    </row>
    <row r="10" spans="1:2" ht="29.25" customHeight="1" thickBot="1">
      <c r="A10" s="25" t="s">
        <v>7</v>
      </c>
      <c r="B10" s="35" t="s">
        <v>3</v>
      </c>
    </row>
    <row r="11" spans="1:2" ht="75.75" customHeight="1">
      <c r="A11" s="34" t="s">
        <v>12</v>
      </c>
      <c r="B11" s="93" t="s">
        <v>154</v>
      </c>
    </row>
    <row r="12" spans="1:2" ht="60" customHeight="1">
      <c r="A12" s="32" t="s">
        <v>13</v>
      </c>
      <c r="B12" s="94" t="s">
        <v>154</v>
      </c>
    </row>
    <row r="13" spans="1:2" ht="78" customHeight="1">
      <c r="A13" s="32" t="s">
        <v>14</v>
      </c>
      <c r="B13" s="94" t="s">
        <v>154</v>
      </c>
    </row>
    <row r="14" spans="1:2" ht="51" customHeight="1" thickBot="1">
      <c r="A14" s="33" t="s">
        <v>124</v>
      </c>
      <c r="B14" s="95" t="s">
        <v>155</v>
      </c>
    </row>
    <row r="15" spans="1:2" ht="18.75">
      <c r="A15" s="5"/>
      <c r="B15" s="5"/>
    </row>
    <row r="16" spans="1:2" ht="21" customHeight="1">
      <c r="A16" s="206" t="s">
        <v>68</v>
      </c>
      <c r="B16" s="206"/>
    </row>
    <row r="17" spans="1:2" ht="78.75" customHeight="1">
      <c r="A17" s="206" t="s">
        <v>69</v>
      </c>
      <c r="B17" s="206"/>
    </row>
  </sheetData>
  <sheetProtection/>
  <mergeCells count="3">
    <mergeCell ref="A17:B17"/>
    <mergeCell ref="A1:B2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0.7109375" style="0" customWidth="1"/>
    <col min="5" max="5" width="39.7109375" style="0" customWidth="1"/>
  </cols>
  <sheetData>
    <row r="1" spans="1:5" ht="52.5" customHeight="1">
      <c r="A1" s="208" t="s">
        <v>168</v>
      </c>
      <c r="B1" s="208"/>
      <c r="C1" s="208"/>
      <c r="D1" s="208"/>
      <c r="E1" s="208"/>
    </row>
    <row r="2" spans="1:5" ht="19.5" thickBot="1">
      <c r="A2" s="9"/>
      <c r="B2" s="9"/>
      <c r="C2" s="9"/>
      <c r="D2" s="9"/>
      <c r="E2" s="9"/>
    </row>
    <row r="3" spans="1:5" ht="63">
      <c r="A3" s="226" t="s">
        <v>0</v>
      </c>
      <c r="B3" s="227"/>
      <c r="C3" s="227"/>
      <c r="D3" s="228"/>
      <c r="E3" s="66" t="s">
        <v>130</v>
      </c>
    </row>
    <row r="4" spans="1:5" ht="18.75">
      <c r="A4" s="219" t="s">
        <v>25</v>
      </c>
      <c r="B4" s="220"/>
      <c r="C4" s="220"/>
      <c r="D4" s="221"/>
      <c r="E4" s="55">
        <v>5032066860</v>
      </c>
    </row>
    <row r="5" spans="1:5" ht="18.75">
      <c r="A5" s="219" t="s">
        <v>26</v>
      </c>
      <c r="B5" s="220"/>
      <c r="C5" s="220"/>
      <c r="D5" s="221"/>
      <c r="E5" s="55">
        <v>503201001</v>
      </c>
    </row>
    <row r="6" spans="1:5" ht="31.5">
      <c r="A6" s="219" t="s">
        <v>43</v>
      </c>
      <c r="B6" s="220"/>
      <c r="C6" s="220"/>
      <c r="D6" s="221"/>
      <c r="E6" s="65" t="s">
        <v>128</v>
      </c>
    </row>
    <row r="7" spans="1:5" ht="19.5" thickBot="1">
      <c r="A7" s="222" t="s">
        <v>45</v>
      </c>
      <c r="B7" s="223"/>
      <c r="C7" s="223"/>
      <c r="D7" s="224"/>
      <c r="E7" s="56" t="s">
        <v>220</v>
      </c>
    </row>
    <row r="8" spans="1:5" ht="34.5" customHeight="1" thickBot="1">
      <c r="A8" s="5"/>
      <c r="B8" s="225"/>
      <c r="C8" s="225"/>
      <c r="D8" s="225"/>
      <c r="E8" s="225"/>
    </row>
    <row r="9" spans="1:5" ht="15">
      <c r="A9" s="210" t="s">
        <v>221</v>
      </c>
      <c r="B9" s="211"/>
      <c r="C9" s="211"/>
      <c r="D9" s="211"/>
      <c r="E9" s="212"/>
    </row>
    <row r="10" spans="1:5" ht="15">
      <c r="A10" s="213"/>
      <c r="B10" s="214"/>
      <c r="C10" s="214"/>
      <c r="D10" s="214"/>
      <c r="E10" s="215"/>
    </row>
    <row r="11" spans="1:5" ht="15.75" thickBot="1">
      <c r="A11" s="216"/>
      <c r="B11" s="217"/>
      <c r="C11" s="217"/>
      <c r="D11" s="217"/>
      <c r="E11" s="218"/>
    </row>
    <row r="12" spans="1:5" ht="18.75">
      <c r="A12" s="5"/>
      <c r="B12" s="5"/>
      <c r="C12" s="5"/>
      <c r="D12" s="5"/>
      <c r="E12" s="5"/>
    </row>
    <row r="13" spans="1:5" ht="39.75" customHeight="1">
      <c r="A13" s="206" t="s">
        <v>70</v>
      </c>
      <c r="B13" s="206"/>
      <c r="C13" s="206"/>
      <c r="D13" s="206"/>
      <c r="E13" s="206"/>
    </row>
  </sheetData>
  <sheetProtection/>
  <mergeCells count="9">
    <mergeCell ref="A1:E1"/>
    <mergeCell ref="B8:E8"/>
    <mergeCell ref="A3:D3"/>
    <mergeCell ref="A4:D4"/>
    <mergeCell ref="A5:D5"/>
    <mergeCell ref="A13:E13"/>
    <mergeCell ref="A9:E11"/>
    <mergeCell ref="A6:D6"/>
    <mergeCell ref="A7:D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Владелец</cp:lastModifiedBy>
  <cp:lastPrinted>2014-03-13T06:02:17Z</cp:lastPrinted>
  <dcterms:created xsi:type="dcterms:W3CDTF">2010-02-15T13:42:22Z</dcterms:created>
  <dcterms:modified xsi:type="dcterms:W3CDTF">2014-03-13T06:04:06Z</dcterms:modified>
  <cp:category/>
  <cp:version/>
  <cp:contentType/>
  <cp:contentStatus/>
</cp:coreProperties>
</file>